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1760" windowHeight="8835" firstSheet="2" activeTab="2"/>
  </bookViews>
  <sheets>
    <sheet name="표지" sheetId="12" state="hidden" r:id="rId1"/>
    <sheet name="총칙" sheetId="14" state="hidden" r:id="rId2"/>
    <sheet name="총괄" sheetId="13" r:id="rId3"/>
    <sheet name="세입" sheetId="8" state="hidden" r:id="rId4"/>
    <sheet name="세출" sheetId="9" state="hidden" r:id="rId5"/>
    <sheet name="결산추경 사유서" sheetId="15" state="hidden" r:id="rId6"/>
  </sheets>
  <definedNames>
    <definedName name="_xlnm.Print_Area" localSheetId="5">'결산추경 사유서'!$A$1:$G$34</definedName>
    <definedName name="_xlnm.Print_Area" localSheetId="3">세입!$B$2:$Q$28</definedName>
    <definedName name="_xlnm.Print_Area" localSheetId="4">세출!$B$4:$Q$129</definedName>
    <definedName name="_xlnm.Print_Titles" localSheetId="4">세출!$5:$6</definedName>
  </definedNames>
  <calcPr calcId="125725"/>
</workbook>
</file>

<file path=xl/calcChain.xml><?xml version="1.0" encoding="utf-8"?>
<calcChain xmlns="http://schemas.openxmlformats.org/spreadsheetml/2006/main">
  <c r="F32" i="15"/>
  <c r="E32"/>
  <c r="D32"/>
  <c r="C32"/>
  <c r="E77" i="9"/>
  <c r="D24" i="15"/>
  <c r="E24"/>
  <c r="F24"/>
  <c r="E33"/>
  <c r="D33"/>
  <c r="F31"/>
  <c r="E31"/>
  <c r="D31"/>
  <c r="F30"/>
  <c r="E30"/>
  <c r="D30"/>
  <c r="E29"/>
  <c r="D29"/>
  <c r="C29"/>
  <c r="E28"/>
  <c r="D28"/>
  <c r="E27"/>
  <c r="D27"/>
  <c r="C27"/>
  <c r="E26"/>
  <c r="D26"/>
  <c r="E25"/>
  <c r="D25"/>
  <c r="E18"/>
  <c r="D18"/>
  <c r="C18"/>
  <c r="E15"/>
  <c r="D15"/>
  <c r="C15"/>
  <c r="D34"/>
  <c r="C34"/>
  <c r="B34"/>
  <c r="A34"/>
  <c r="C23"/>
  <c r="B23"/>
  <c r="A23"/>
  <c r="D23"/>
  <c r="E22"/>
  <c r="D22"/>
  <c r="C22"/>
  <c r="D21"/>
  <c r="C21"/>
  <c r="E20"/>
  <c r="D20"/>
  <c r="C20"/>
  <c r="D19"/>
  <c r="E19"/>
  <c r="C19"/>
  <c r="E17"/>
  <c r="D17"/>
  <c r="C17"/>
  <c r="B17"/>
  <c r="D16"/>
  <c r="B16"/>
  <c r="E14"/>
  <c r="D14"/>
  <c r="E13"/>
  <c r="D13"/>
  <c r="C13"/>
  <c r="C14"/>
  <c r="E12"/>
  <c r="D12"/>
  <c r="C12"/>
  <c r="E11"/>
  <c r="D11"/>
  <c r="C11"/>
  <c r="B11"/>
  <c r="A11"/>
  <c r="E6"/>
  <c r="D6"/>
  <c r="C6"/>
  <c r="B6"/>
  <c r="A6"/>
  <c r="E5"/>
  <c r="D5"/>
  <c r="E19" i="8"/>
  <c r="E18" s="1"/>
  <c r="E20"/>
  <c r="G21"/>
  <c r="F20"/>
  <c r="F21"/>
  <c r="F19"/>
  <c r="Q18"/>
  <c r="Q19"/>
  <c r="Q20"/>
  <c r="Q21"/>
  <c r="F24"/>
  <c r="Q23"/>
  <c r="Q24"/>
  <c r="Q25"/>
  <c r="E25"/>
  <c r="Q26"/>
  <c r="F26" s="1"/>
  <c r="G26" s="1"/>
  <c r="F7"/>
  <c r="F8"/>
  <c r="Q8"/>
  <c r="Q9"/>
  <c r="E9"/>
  <c r="Q10"/>
  <c r="F10" s="1"/>
  <c r="G10" s="1"/>
  <c r="C5" i="15"/>
  <c r="B5"/>
  <c r="A5"/>
  <c r="F33"/>
  <c r="F25"/>
  <c r="F18" l="1"/>
  <c r="F29"/>
  <c r="F28"/>
  <c r="F27"/>
  <c r="F26"/>
  <c r="F15"/>
  <c r="F22"/>
  <c r="F12"/>
  <c r="F19"/>
  <c r="F13"/>
  <c r="F20"/>
  <c r="F17"/>
  <c r="F11"/>
  <c r="F14"/>
  <c r="D10"/>
  <c r="F6"/>
  <c r="D4"/>
  <c r="C23" i="13"/>
  <c r="C22"/>
  <c r="C21"/>
  <c r="C20"/>
  <c r="C19"/>
  <c r="C18"/>
  <c r="C17"/>
  <c r="C16"/>
  <c r="B22"/>
  <c r="B21"/>
  <c r="B20"/>
  <c r="A20"/>
  <c r="B19"/>
  <c r="A19"/>
  <c r="B18"/>
  <c r="B17"/>
  <c r="B16"/>
  <c r="A16"/>
  <c r="C10"/>
  <c r="C9"/>
  <c r="C7"/>
  <c r="B10"/>
  <c r="A10"/>
  <c r="B9"/>
  <c r="A9"/>
  <c r="B8"/>
  <c r="A8"/>
  <c r="B7"/>
  <c r="A7"/>
  <c r="Q79" i="9" l="1"/>
  <c r="F79" s="1"/>
  <c r="E23" i="15" s="1"/>
  <c r="F23" s="1"/>
  <c r="E7" i="9"/>
  <c r="G79" l="1"/>
  <c r="F78"/>
  <c r="Q78"/>
  <c r="Q77" s="1"/>
  <c r="G78" l="1"/>
  <c r="D19" i="13" s="1"/>
  <c r="E19" s="1"/>
  <c r="F77" i="9"/>
  <c r="G77" s="1"/>
  <c r="Q72" l="1"/>
  <c r="Q74" l="1"/>
  <c r="Q73"/>
  <c r="Q22" i="8" l="1"/>
  <c r="Q46" i="9"/>
  <c r="Q21"/>
  <c r="Q13" i="8" l="1"/>
  <c r="F13" s="1"/>
  <c r="G13" s="1"/>
  <c r="Q25" i="9" l="1"/>
  <c r="Q24"/>
  <c r="Q23"/>
  <c r="Q22"/>
  <c r="Q20"/>
  <c r="Q19"/>
  <c r="Q18"/>
  <c r="Q17"/>
  <c r="Q16"/>
  <c r="Q15"/>
  <c r="Q14"/>
  <c r="Q13"/>
  <c r="Q12"/>
  <c r="Q11"/>
  <c r="E15" i="8"/>
  <c r="C8" i="13" s="1"/>
  <c r="Q27" i="8" l="1"/>
  <c r="F27" s="1"/>
  <c r="G27" l="1"/>
  <c r="F25"/>
  <c r="Q123" i="9"/>
  <c r="Q122" s="1"/>
  <c r="Q121"/>
  <c r="Q120"/>
  <c r="Q119"/>
  <c r="Q118"/>
  <c r="Q129"/>
  <c r="Q86"/>
  <c r="Q84"/>
  <c r="Q83"/>
  <c r="Q58"/>
  <c r="Q57"/>
  <c r="Q56"/>
  <c r="Q55"/>
  <c r="Q54"/>
  <c r="Q27"/>
  <c r="Q82" l="1"/>
  <c r="F82" s="1"/>
  <c r="Q53"/>
  <c r="F122"/>
  <c r="G122" s="1"/>
  <c r="Q117"/>
  <c r="F129"/>
  <c r="G129" s="1"/>
  <c r="Q12" i="8"/>
  <c r="Q11"/>
  <c r="Q7" l="1"/>
  <c r="G82" i="9"/>
  <c r="Q85"/>
  <c r="Q81" s="1"/>
  <c r="Q52"/>
  <c r="Q50"/>
  <c r="Q49"/>
  <c r="Q48" l="1"/>
  <c r="Q10"/>
  <c r="F10" l="1"/>
  <c r="E14" i="8"/>
  <c r="Q36" i="9" l="1"/>
  <c r="Q35"/>
  <c r="Q34"/>
  <c r="Q33"/>
  <c r="Q32"/>
  <c r="Q31"/>
  <c r="Q30"/>
  <c r="Q29"/>
  <c r="I44" l="1"/>
  <c r="I43"/>
  <c r="Q28"/>
  <c r="Q26" s="1"/>
  <c r="E6" i="8"/>
  <c r="S37" i="9" l="1"/>
  <c r="I41"/>
  <c r="I40"/>
  <c r="Q38"/>
  <c r="Q37" s="1"/>
  <c r="F18" i="8"/>
  <c r="Q47" i="9" l="1"/>
  <c r="Q28" i="8" l="1"/>
  <c r="Q17"/>
  <c r="Q16"/>
  <c r="Q15" l="1"/>
  <c r="Q6"/>
  <c r="F23"/>
  <c r="F22"/>
  <c r="Q14"/>
  <c r="G18"/>
  <c r="D9" i="13"/>
  <c r="G20" i="8" l="1"/>
  <c r="G19"/>
  <c r="G22"/>
  <c r="G25" l="1"/>
  <c r="E9" i="13" l="1"/>
  <c r="Q128" i="9" l="1"/>
  <c r="Q127" s="1"/>
  <c r="F127" l="1"/>
  <c r="D23" i="13" s="1"/>
  <c r="E23" s="1"/>
  <c r="Q126" i="9"/>
  <c r="Q41"/>
  <c r="I42" s="1"/>
  <c r="Q43"/>
  <c r="Q44"/>
  <c r="Q69"/>
  <c r="Q76"/>
  <c r="Q75"/>
  <c r="Q70"/>
  <c r="Q67"/>
  <c r="Q66"/>
  <c r="Q65"/>
  <c r="Q64"/>
  <c r="Q63"/>
  <c r="Q71" l="1"/>
  <c r="Q62"/>
  <c r="G127"/>
  <c r="F126"/>
  <c r="Q68"/>
  <c r="Q40"/>
  <c r="F37" l="1"/>
  <c r="F11" i="8" l="1"/>
  <c r="G11" l="1"/>
  <c r="Q125" i="9"/>
  <c r="Q124" s="1"/>
  <c r="F124" s="1"/>
  <c r="G124" s="1"/>
  <c r="Q45" l="1"/>
  <c r="Q107" l="1"/>
  <c r="Q110"/>
  <c r="Q109"/>
  <c r="Q108"/>
  <c r="Q105"/>
  <c r="Q104"/>
  <c r="Q103"/>
  <c r="Q102"/>
  <c r="Q101"/>
  <c r="Q94"/>
  <c r="Q93"/>
  <c r="Q91"/>
  <c r="Q90"/>
  <c r="Q89"/>
  <c r="Q88" l="1"/>
  <c r="Q92"/>
  <c r="Q100"/>
  <c r="Q106"/>
  <c r="F128" l="1"/>
  <c r="E34" i="15" s="1"/>
  <c r="F34" s="1"/>
  <c r="G128" i="9" l="1"/>
  <c r="G126" l="1"/>
  <c r="G7" i="8" l="1"/>
  <c r="G10" i="9"/>
  <c r="F14" i="8"/>
  <c r="F6" s="1"/>
  <c r="G14" l="1"/>
  <c r="Q42" i="9" l="1"/>
  <c r="Q39" s="1"/>
  <c r="Q9" s="1"/>
  <c r="D10" i="13"/>
  <c r="E10" s="1"/>
  <c r="G24" i="8" l="1"/>
  <c r="G28"/>
  <c r="F86" i="9" l="1"/>
  <c r="G86" l="1"/>
  <c r="F85"/>
  <c r="F92"/>
  <c r="F71"/>
  <c r="F81" l="1"/>
  <c r="D20" i="13" s="1"/>
  <c r="E20" s="1"/>
  <c r="G81" i="9"/>
  <c r="G85"/>
  <c r="G92"/>
  <c r="G71"/>
  <c r="Q116" l="1"/>
  <c r="Q115" s="1"/>
  <c r="Q114" s="1"/>
  <c r="Q113"/>
  <c r="Q112"/>
  <c r="Q99"/>
  <c r="Q98" s="1"/>
  <c r="Q97"/>
  <c r="Q96"/>
  <c r="Q61"/>
  <c r="Q60"/>
  <c r="F12" i="8"/>
  <c r="F9" s="1"/>
  <c r="E4" i="15" l="1"/>
  <c r="F4" s="1"/>
  <c r="F5"/>
  <c r="Q111" i="9"/>
  <c r="Q59"/>
  <c r="Q51" s="1"/>
  <c r="Q8" s="1"/>
  <c r="Q95"/>
  <c r="G12" i="8"/>
  <c r="F100" i="9"/>
  <c r="F88"/>
  <c r="F45"/>
  <c r="F106"/>
  <c r="Q87" l="1"/>
  <c r="G88"/>
  <c r="G9" i="8"/>
  <c r="G100" i="9"/>
  <c r="G106"/>
  <c r="G45"/>
  <c r="F111"/>
  <c r="F49"/>
  <c r="E16" i="15" s="1"/>
  <c r="F16" s="1"/>
  <c r="F50" i="9"/>
  <c r="F52"/>
  <c r="F53"/>
  <c r="F59"/>
  <c r="F62"/>
  <c r="F68"/>
  <c r="E21" i="15" s="1"/>
  <c r="F21" s="1"/>
  <c r="F95" i="9"/>
  <c r="G95" s="1"/>
  <c r="F98"/>
  <c r="G8" i="8" l="1"/>
  <c r="D7" i="13"/>
  <c r="Q80" i="9"/>
  <c r="Q7" s="1"/>
  <c r="F51"/>
  <c r="F48"/>
  <c r="F87"/>
  <c r="D21" i="13" s="1"/>
  <c r="E21" s="1"/>
  <c r="G68" i="9"/>
  <c r="G50"/>
  <c r="G52"/>
  <c r="G49"/>
  <c r="G62"/>
  <c r="G98"/>
  <c r="G111"/>
  <c r="F16" i="8"/>
  <c r="G59" i="9"/>
  <c r="G53"/>
  <c r="F17" i="8"/>
  <c r="G17" s="1"/>
  <c r="F115" i="9"/>
  <c r="E10" i="15" l="1"/>
  <c r="F10" s="1"/>
  <c r="G51" i="9"/>
  <c r="D18" i="13"/>
  <c r="E18" s="1"/>
  <c r="G48" i="9"/>
  <c r="D17" i="13"/>
  <c r="E17" s="1"/>
  <c r="E7"/>
  <c r="F15" i="8"/>
  <c r="D8" i="13" s="1"/>
  <c r="E8" s="1"/>
  <c r="G16" i="8"/>
  <c r="G115" i="9"/>
  <c r="G87"/>
  <c r="G15" i="8" l="1"/>
  <c r="D6" i="13"/>
  <c r="E6"/>
  <c r="F117" i="9"/>
  <c r="F114" s="1"/>
  <c r="F26"/>
  <c r="F80" l="1"/>
  <c r="G80" s="1"/>
  <c r="D22" i="13"/>
  <c r="G114" i="9"/>
  <c r="G26"/>
  <c r="G117"/>
  <c r="E22" i="13" l="1"/>
  <c r="G37" i="9"/>
  <c r="F39" l="1"/>
  <c r="F9" s="1"/>
  <c r="D16" i="13" s="1"/>
  <c r="E16" l="1"/>
  <c r="D15"/>
  <c r="E15" s="1"/>
  <c r="F8" i="9"/>
  <c r="G39"/>
  <c r="F7" l="1"/>
  <c r="G7" s="1"/>
  <c r="G9"/>
  <c r="G8" l="1"/>
  <c r="G23" i="8" l="1"/>
  <c r="G6"/>
  <c r="F2" i="9" l="1"/>
  <c r="E2" s="1"/>
  <c r="G2" l="1"/>
</calcChain>
</file>

<file path=xl/sharedStrings.xml><?xml version="1.0" encoding="utf-8"?>
<sst xmlns="http://schemas.openxmlformats.org/spreadsheetml/2006/main" count="879" uniqueCount="286">
  <si>
    <t>보조금수입</t>
    <phoneticPr fontId="2" type="noConversion"/>
  </si>
  <si>
    <t xml:space="preserve"> 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</si>
  <si>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</si>
  <si>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</si>
  <si>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</si>
  <si>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</si>
  <si>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금 액</t>
    <phoneticPr fontId="2" type="noConversion"/>
  </si>
  <si>
    <t>%</t>
    <phoneticPr fontId="2" type="noConversion"/>
  </si>
  <si>
    <t>총  계</t>
    <phoneticPr fontId="2" type="noConversion"/>
  </si>
  <si>
    <t>잡수입</t>
    <phoneticPr fontId="2" type="noConversion"/>
  </si>
  <si>
    <t>인건비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</si>
  <si>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</si>
  <si>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</si>
  <si>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</si>
  <si>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</si>
  <si>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</si>
  <si>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>회</t>
    <phoneticPr fontId="2" type="noConversion"/>
  </si>
  <si>
    <t>제수당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</si>
  <si>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</si>
  <si>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</si>
  <si>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</si>
  <si>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</si>
  <si>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</si>
  <si>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수용비및수수료</t>
    <phoneticPr fontId="2" type="noConversion"/>
  </si>
  <si>
    <t>차량비</t>
    <phoneticPr fontId="2" type="noConversion"/>
  </si>
  <si>
    <t>홍보출판사업비</t>
    <phoneticPr fontId="2" type="noConversion"/>
  </si>
  <si>
    <t>예비비</t>
    <phoneticPr fontId="2" type="noConversion"/>
  </si>
  <si>
    <t>대</t>
    <phoneticPr fontId="2" type="noConversion"/>
  </si>
  <si>
    <t>제세공과금</t>
    <phoneticPr fontId="2" type="noConversion"/>
  </si>
  <si>
    <t>일</t>
    <phoneticPr fontId="2" type="noConversion"/>
  </si>
  <si>
    <t>사업비</t>
    <phoneticPr fontId="2" type="noConversion"/>
  </si>
  <si>
    <t>사례관리사업비</t>
    <phoneticPr fontId="2" type="noConversion"/>
  </si>
  <si>
    <t>신체활동지원사업비</t>
    <phoneticPr fontId="2" type="noConversion"/>
  </si>
  <si>
    <t>기능회복훈련사업비</t>
    <phoneticPr fontId="2" type="noConversion"/>
  </si>
  <si>
    <t>정서지원사업비</t>
    <phoneticPr fontId="2" type="noConversion"/>
  </si>
  <si>
    <t>가족지원사업비</t>
    <phoneticPr fontId="2" type="noConversion"/>
  </si>
  <si>
    <t>일반사업비</t>
    <phoneticPr fontId="2" type="noConversion"/>
  </si>
  <si>
    <t>사회보험부담금</t>
    <phoneticPr fontId="2" type="noConversion"/>
  </si>
  <si>
    <t>공공요금</t>
    <phoneticPr fontId="2" type="noConversion"/>
  </si>
  <si>
    <t>퇴직금 및 퇴직적립금</t>
    <phoneticPr fontId="2" type="noConversion"/>
  </si>
  <si>
    <t>수용기관경비</t>
    <phoneticPr fontId="2" type="noConversion"/>
  </si>
  <si>
    <t>특별급식비</t>
    <phoneticPr fontId="2" type="noConversion"/>
  </si>
  <si>
    <t>기타운영비</t>
    <phoneticPr fontId="2" type="noConversion"/>
  </si>
  <si>
    <t>사회보험부담비용</t>
    <phoneticPr fontId="2" type="noConversion"/>
  </si>
  <si>
    <t>여비</t>
    <phoneticPr fontId="2" type="noConversion"/>
  </si>
  <si>
    <t>수용비 및 수수료</t>
    <phoneticPr fontId="2" type="noConversion"/>
  </si>
  <si>
    <t>홍보출판비</t>
    <phoneticPr fontId="2" type="noConversion"/>
  </si>
  <si>
    <t>복지사업비</t>
    <phoneticPr fontId="2" type="noConversion"/>
  </si>
  <si>
    <t>`</t>
    <phoneticPr fontId="2" type="noConversion"/>
  </si>
  <si>
    <t>이월금</t>
    <phoneticPr fontId="2" type="noConversion"/>
  </si>
  <si>
    <t>◎ 식대비</t>
    <phoneticPr fontId="2" type="noConversion"/>
  </si>
  <si>
    <t>◎ 시비</t>
    <phoneticPr fontId="2" type="noConversion"/>
  </si>
  <si>
    <t>◎ 구비</t>
    <phoneticPr fontId="2" type="noConversion"/>
  </si>
  <si>
    <t>◎ 사업수입 이월금</t>
    <phoneticPr fontId="2" type="noConversion"/>
  </si>
  <si>
    <t>◎ 예금이자수입</t>
    <phoneticPr fontId="2" type="noConversion"/>
  </si>
  <si>
    <t>◎ 간호조무사</t>
    <phoneticPr fontId="2" type="noConversion"/>
  </si>
  <si>
    <t>◎ 조리원</t>
    <phoneticPr fontId="2" type="noConversion"/>
  </si>
  <si>
    <t xml:space="preserve">◎ 명절상여금 </t>
    <phoneticPr fontId="2" type="noConversion"/>
  </si>
  <si>
    <t>◎ 직원식대비</t>
    <phoneticPr fontId="2" type="noConversion"/>
  </si>
  <si>
    <t xml:space="preserve">  ○ 간호조무사</t>
    <phoneticPr fontId="2" type="noConversion"/>
  </si>
  <si>
    <t xml:space="preserve">  ○ 조리원</t>
    <phoneticPr fontId="2" type="noConversion"/>
  </si>
  <si>
    <t>◎ 퇴직적립금</t>
    <phoneticPr fontId="2" type="noConversion"/>
  </si>
  <si>
    <t>◎ 국민연금</t>
    <phoneticPr fontId="2" type="noConversion"/>
  </si>
  <si>
    <t>◎ 건강보험</t>
    <phoneticPr fontId="2" type="noConversion"/>
  </si>
  <si>
    <t>◎ 장기요양보험</t>
    <phoneticPr fontId="2" type="noConversion"/>
  </si>
  <si>
    <t>◎ 산재보험</t>
    <phoneticPr fontId="2" type="noConversion"/>
  </si>
  <si>
    <t>◎ 고용보험</t>
    <phoneticPr fontId="2" type="noConversion"/>
  </si>
  <si>
    <t>◎ 명절 선물지원</t>
    <phoneticPr fontId="2" type="noConversion"/>
  </si>
  <si>
    <t>◎ 기타후생경비</t>
    <phoneticPr fontId="2" type="noConversion"/>
  </si>
  <si>
    <t>◎ 기관운영비</t>
    <phoneticPr fontId="2" type="noConversion"/>
  </si>
  <si>
    <t>◎ 회의비</t>
    <phoneticPr fontId="2" type="noConversion"/>
  </si>
  <si>
    <t>◎ 사무용품 및 집기구입</t>
    <phoneticPr fontId="2" type="noConversion"/>
  </si>
  <si>
    <t>◎ 소모품 및 인쇄비</t>
    <phoneticPr fontId="2" type="noConversion"/>
  </si>
  <si>
    <t>◎ 기타 수용비</t>
    <phoneticPr fontId="2" type="noConversion"/>
  </si>
  <si>
    <t>◎ 신원보증보험</t>
    <phoneticPr fontId="2" type="noConversion"/>
  </si>
  <si>
    <t>◎ 기타 세금 및 협회비</t>
    <phoneticPr fontId="2" type="noConversion"/>
  </si>
  <si>
    <t>◎ 차량보험료</t>
    <phoneticPr fontId="2" type="noConversion"/>
  </si>
  <si>
    <t>◎ 환경개선부담금</t>
    <phoneticPr fontId="2" type="noConversion"/>
  </si>
  <si>
    <t>◎ 가족지원프로그램</t>
    <phoneticPr fontId="2" type="noConversion"/>
  </si>
  <si>
    <t xml:space="preserve">◎ 홍보비 </t>
    <phoneticPr fontId="2" type="noConversion"/>
  </si>
  <si>
    <t>◎ 기능회복지원</t>
    <phoneticPr fontId="2" type="noConversion"/>
  </si>
  <si>
    <t>(단위 : 원)</t>
    <phoneticPr fontId="2" type="noConversion"/>
  </si>
  <si>
    <t>◎ 잡수입(직원식대)</t>
    <phoneticPr fontId="2" type="noConversion"/>
  </si>
  <si>
    <t>기본급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</si>
  <si>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</si>
  <si>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</si>
  <si>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</si>
  <si>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</si>
  <si>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</si>
  <si>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 xml:space="preserve"> </t>
    <phoneticPr fontId="2" type="noConversion"/>
  </si>
  <si>
    <t>회</t>
    <phoneticPr fontId="2" type="noConversion"/>
  </si>
  <si>
    <t>◎ 유류대</t>
    <phoneticPr fontId="2" type="noConversion"/>
  </si>
  <si>
    <t>대</t>
    <phoneticPr fontId="2" type="noConversion"/>
  </si>
  <si>
    <t>◎ 차량정비 및 기타 소모품 구입</t>
    <phoneticPr fontId="2" type="noConversion"/>
  </si>
  <si>
    <t xml:space="preserve">◎ 생계비  </t>
    <phoneticPr fontId="2" type="noConversion"/>
  </si>
  <si>
    <t>일</t>
    <phoneticPr fontId="2" type="noConversion"/>
  </si>
  <si>
    <t>◎ 간식비</t>
    <phoneticPr fontId="2" type="noConversion"/>
  </si>
  <si>
    <t>수용사회복지시설경비</t>
    <phoneticPr fontId="2" type="noConversion"/>
  </si>
  <si>
    <t>사례관리사업비</t>
    <phoneticPr fontId="2" type="noConversion"/>
  </si>
  <si>
    <t>◎ 병문안</t>
    <phoneticPr fontId="2" type="noConversion"/>
  </si>
  <si>
    <t>◎ 문상 등 조의금</t>
    <phoneticPr fontId="2" type="noConversion"/>
  </si>
  <si>
    <t>◎ 기타 안부확인 등</t>
    <phoneticPr fontId="2" type="noConversion"/>
  </si>
  <si>
    <t>복지사업비</t>
    <phoneticPr fontId="2" type="noConversion"/>
  </si>
  <si>
    <t>◎ 나들이</t>
    <phoneticPr fontId="2" type="noConversion"/>
  </si>
  <si>
    <t>간호 및 처치사업비</t>
    <phoneticPr fontId="2" type="noConversion"/>
  </si>
  <si>
    <t>◎ 혈당스트립</t>
    <phoneticPr fontId="2" type="noConversion"/>
  </si>
  <si>
    <t>◎ 구충제복용</t>
    <phoneticPr fontId="2" type="noConversion"/>
  </si>
  <si>
    <t>◎ 기타 의약품</t>
    <phoneticPr fontId="2" type="noConversion"/>
  </si>
  <si>
    <t>◎ 응급처치비</t>
    <phoneticPr fontId="2" type="noConversion"/>
  </si>
  <si>
    <t>◎ 의료기기</t>
    <phoneticPr fontId="2" type="noConversion"/>
  </si>
  <si>
    <t>정서지원 사업비</t>
    <phoneticPr fontId="2" type="noConversion"/>
  </si>
  <si>
    <t>◎ 절기행사</t>
    <phoneticPr fontId="2" type="noConversion"/>
  </si>
  <si>
    <t>◎ 생신잔치</t>
    <phoneticPr fontId="2" type="noConversion"/>
  </si>
  <si>
    <t>◎ 여가 및 사회활동</t>
    <phoneticPr fontId="2" type="noConversion"/>
  </si>
  <si>
    <t>◎ 기타정서지원</t>
    <phoneticPr fontId="2" type="noConversion"/>
  </si>
  <si>
    <t>예비비</t>
    <phoneticPr fontId="2" type="noConversion"/>
  </si>
  <si>
    <t>◎ 사회복지사(4호봉)</t>
    <phoneticPr fontId="2" type="noConversion"/>
  </si>
  <si>
    <t>참좋은기억학교</t>
    <phoneticPr fontId="2" type="noConversion"/>
  </si>
  <si>
    <t>◎ 가족수당</t>
    <phoneticPr fontId="2" type="noConversion"/>
  </si>
  <si>
    <t>사회복지법인무일복지재단</t>
    <phoneticPr fontId="2" type="noConversion"/>
  </si>
  <si>
    <t>세                  입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</si>
  <si>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</si>
  <si>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</si>
  <si>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</si>
  <si>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</si>
  <si>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 xml:space="preserve">참좋은기억학교 </t>
    <phoneticPr fontId="2" type="noConversion"/>
  </si>
  <si>
    <t>◎ 신체활동 기구 및 보장구 구입 등</t>
    <phoneticPr fontId="2" type="noConversion"/>
  </si>
  <si>
    <t>◎ 보조금 이자발생 이월금</t>
    <phoneticPr fontId="2" type="noConversion"/>
  </si>
  <si>
    <t>◎ 방범 서비스료</t>
    <phoneticPr fontId="2" type="noConversion"/>
  </si>
  <si>
    <t>1) 세입내역</t>
    <phoneticPr fontId="2" type="noConversion"/>
  </si>
  <si>
    <t>2) 세출내역</t>
    <phoneticPr fontId="2" type="noConversion"/>
  </si>
  <si>
    <t xml:space="preserve"> 예  산  총  칙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</si>
  <si>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</si>
  <si>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   있다.</t>
    <phoneticPr fontId="2" type="noConversion"/>
  </si>
  <si>
    <t xml:space="preserve">   초과할 수 있다.</t>
    <phoneticPr fontId="2" type="noConversion"/>
  </si>
  <si>
    <t xml:space="preserve">6. 보편적으로 발생하는 지출에 있어서는 세출예산에도 불구하고 초과 집행하고 차기 </t>
    <phoneticPr fontId="2" type="noConversion"/>
  </si>
  <si>
    <t xml:space="preserve">   이사회에서 추가경정예산을 승인 받을 수 있다.</t>
    <phoneticPr fontId="2" type="noConversion"/>
  </si>
  <si>
    <t xml:space="preserve">7. 세출예산에서 초과지출이 발생할 경우에 동일관 내의 목간전용으로 부족한 예산을  </t>
    <phoneticPr fontId="2" type="noConversion"/>
  </si>
  <si>
    <t xml:space="preserve">    집행 할 수가 있다.</t>
    <phoneticPr fontId="2" type="noConversion"/>
  </si>
  <si>
    <t xml:space="preserve">4. 사업수입(본인부담금), 보조금, 후원금등의 세입이 감소할 경우 기존사업을 축소할 수 </t>
    <phoneticPr fontId="2" type="noConversion"/>
  </si>
  <si>
    <t xml:space="preserve">5. 사업수입(본인부담금),국시비보조금, 후원금등의 세입이 증가 할 경우 세입세출예산을 </t>
    <phoneticPr fontId="2" type="noConversion"/>
  </si>
  <si>
    <t>사무비</t>
    <phoneticPr fontId="2" type="noConversion"/>
  </si>
  <si>
    <t>급여</t>
    <phoneticPr fontId="2" type="noConversion"/>
  </si>
  <si>
    <t>여비</t>
    <phoneticPr fontId="2" type="noConversion"/>
  </si>
  <si>
    <t>◎ 사회복지사(1호봉)</t>
    <phoneticPr fontId="2" type="noConversion"/>
  </si>
  <si>
    <t>◎ 사회복지사(5호봉)</t>
    <phoneticPr fontId="2" type="noConversion"/>
  </si>
  <si>
    <t>◎ 사회복지사(2호봉)</t>
    <phoneticPr fontId="2" type="noConversion"/>
  </si>
  <si>
    <t>◎ 사회복지사(2호봉)</t>
    <phoneticPr fontId="2" type="noConversion"/>
  </si>
  <si>
    <t xml:space="preserve">  ○ 시설장</t>
    <phoneticPr fontId="2" type="noConversion"/>
  </si>
  <si>
    <t xml:space="preserve">  ○ 사회복지사 2</t>
    <phoneticPr fontId="2" type="noConversion"/>
  </si>
  <si>
    <t xml:space="preserve">  ○ 사회복지사 3</t>
    <phoneticPr fontId="2" type="noConversion"/>
  </si>
  <si>
    <t xml:space="preserve">  ○ 사회복지사 4</t>
    <phoneticPr fontId="2" type="noConversion"/>
  </si>
  <si>
    <t xml:space="preserve">  ○ 사회복지사 5</t>
    <phoneticPr fontId="2" type="noConversion"/>
  </si>
  <si>
    <t>2017년도 참좋은기억학교 세입 산출내역</t>
    <phoneticPr fontId="2" type="noConversion"/>
  </si>
  <si>
    <t>2017년도 참좋은기억학교 세출 산출내역</t>
    <phoneticPr fontId="2" type="noConversion"/>
  </si>
  <si>
    <t xml:space="preserve">        2017년</t>
    <phoneticPr fontId="2" type="noConversion"/>
  </si>
  <si>
    <t>예비비 및 기타</t>
    <phoneticPr fontId="2" type="noConversion"/>
  </si>
  <si>
    <t>반환금</t>
    <phoneticPr fontId="2" type="noConversion"/>
  </si>
  <si>
    <t>반환금(보조금예금이자수입)</t>
    <phoneticPr fontId="2" type="noConversion"/>
  </si>
  <si>
    <t>예비비및기타</t>
    <phoneticPr fontId="2" type="noConversion"/>
  </si>
  <si>
    <t>직원연수교육비</t>
    <phoneticPr fontId="2" type="noConversion"/>
  </si>
  <si>
    <t>기타사업비</t>
    <phoneticPr fontId="2" type="noConversion"/>
  </si>
  <si>
    <t>◎ 기타사업 및 조직관리비</t>
    <phoneticPr fontId="2" type="noConversion"/>
  </si>
  <si>
    <t>봉사자 및 후원자 관리비</t>
    <phoneticPr fontId="2" type="noConversion"/>
  </si>
  <si>
    <t>◎ 보호자 간담회(감사의날 등)</t>
    <phoneticPr fontId="2" type="noConversion"/>
  </si>
  <si>
    <t>직원연수 및 교육</t>
    <phoneticPr fontId="2" type="noConversion"/>
  </si>
  <si>
    <t>◎ 직원연수</t>
    <phoneticPr fontId="2" type="noConversion"/>
  </si>
  <si>
    <t>◎ 사회복지사 보수교육</t>
    <phoneticPr fontId="2" type="noConversion"/>
  </si>
  <si>
    <t>◎ 간호조무사 보수교육</t>
    <phoneticPr fontId="2" type="noConversion"/>
  </si>
  <si>
    <t>◎  기타 교육 등</t>
    <phoneticPr fontId="2" type="noConversion"/>
  </si>
  <si>
    <t>◎ 명절선물 및 포상 등</t>
    <phoneticPr fontId="2" type="noConversion"/>
  </si>
  <si>
    <t>자원봉사자 및 후원자 관리비</t>
    <phoneticPr fontId="2" type="noConversion"/>
  </si>
  <si>
    <t>◎ 선임사회복지사(5호봉)</t>
    <phoneticPr fontId="2" type="noConversion"/>
  </si>
  <si>
    <t>◎ 직원식대 이월금</t>
    <phoneticPr fontId="2" type="noConversion"/>
  </si>
  <si>
    <t>퇴직금및퇴직적립금</t>
    <phoneticPr fontId="2" type="noConversion"/>
  </si>
  <si>
    <t>간호 및 처치사업비</t>
    <phoneticPr fontId="2" type="noConversion"/>
  </si>
  <si>
    <t xml:space="preserve">  ○ 사회복지사 1</t>
    <phoneticPr fontId="2" type="noConversion"/>
  </si>
  <si>
    <t>명</t>
    <phoneticPr fontId="2" type="noConversion"/>
  </si>
  <si>
    <t>회</t>
    <phoneticPr fontId="2" type="noConversion"/>
  </si>
  <si>
    <t>◎ 전기,도시가스,상수도 사용료 등</t>
    <phoneticPr fontId="2" type="noConversion"/>
  </si>
  <si>
    <t>◎ 우편등기료 및 전화료</t>
    <phoneticPr fontId="2" type="noConversion"/>
  </si>
  <si>
    <t>월</t>
    <phoneticPr fontId="2" type="noConversion"/>
  </si>
  <si>
    <t>◎ 건물 월 임차료</t>
    <phoneticPr fontId="2" type="noConversion"/>
  </si>
  <si>
    <t>◎ 복사기/복합기임차료</t>
    <phoneticPr fontId="2" type="noConversion"/>
  </si>
  <si>
    <t>◎ 직원근무복 구입</t>
    <phoneticPr fontId="2" type="noConversion"/>
  </si>
  <si>
    <t>명</t>
    <phoneticPr fontId="2" type="noConversion"/>
  </si>
  <si>
    <t>◎ 사회복지사(3호봉)</t>
    <phoneticPr fontId="2" type="noConversion"/>
  </si>
  <si>
    <t>◎ 시설장(15호봉)</t>
    <phoneticPr fontId="2" type="noConversion"/>
  </si>
  <si>
    <t>◎ 기타운영비</t>
    <phoneticPr fontId="2" type="noConversion"/>
  </si>
  <si>
    <t>회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</si>
  <si>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</si>
  <si>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</si>
  <si>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</si>
  <si>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원</t>
    <phoneticPr fontId="2" type="noConversion"/>
  </si>
  <si>
    <t>x</t>
    <phoneticPr fontId="2" type="noConversion"/>
  </si>
  <si>
    <t>회</t>
    <phoneticPr fontId="2" type="noConversion"/>
  </si>
  <si>
    <t xml:space="preserve"> </t>
    <phoneticPr fontId="2" type="noConversion"/>
  </si>
  <si>
    <t>사업비</t>
    <phoneticPr fontId="2" type="noConversion"/>
  </si>
  <si>
    <t>운영비</t>
    <phoneticPr fontId="2" type="noConversion"/>
  </si>
  <si>
    <t>생계비</t>
    <phoneticPr fontId="2" type="noConversion"/>
  </si>
  <si>
    <t>입소자부담금수입</t>
    <phoneticPr fontId="2" type="noConversion"/>
  </si>
  <si>
    <t>입소비용수입</t>
    <phoneticPr fontId="2" type="noConversion"/>
  </si>
  <si>
    <t>시도보조금</t>
    <phoneticPr fontId="2" type="noConversion"/>
  </si>
  <si>
    <t>시군구보조금</t>
    <phoneticPr fontId="2" type="noConversion"/>
  </si>
  <si>
    <t>기타잡수입</t>
    <phoneticPr fontId="2" type="noConversion"/>
  </si>
  <si>
    <t>전년도이월금</t>
    <phoneticPr fontId="2" type="noConversion"/>
  </si>
  <si>
    <t>전년도이월금</t>
    <phoneticPr fontId="2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</si>
  <si>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305,658,961원</t>
    </r>
    <r>
      <rPr>
        <sz val="12"/>
        <rFont val="돋움"/>
        <family val="3"/>
        <charset val="129"/>
      </rPr>
      <t>으로한다.</t>
    </r>
    <phoneticPr fontId="2" type="noConversion"/>
  </si>
  <si>
    <t>2017.   12.</t>
    <phoneticPr fontId="2" type="noConversion"/>
  </si>
  <si>
    <t>2017년 
기정예산(A)</t>
    <phoneticPr fontId="2" type="noConversion"/>
  </si>
  <si>
    <t>2017년 
경정예산(B)</t>
    <phoneticPr fontId="2" type="noConversion"/>
  </si>
  <si>
    <t>2017년
기정예산(A)</t>
    <phoneticPr fontId="2" type="noConversion"/>
  </si>
  <si>
    <t>2017년
경정예산(B)</t>
    <phoneticPr fontId="2" type="noConversion"/>
  </si>
  <si>
    <t>■ 세입</t>
    <phoneticPr fontId="2" type="noConversion"/>
  </si>
  <si>
    <t>기정 예산(a)</t>
    <phoneticPr fontId="32" type="noConversion"/>
  </si>
  <si>
    <t>경정 예산(b)</t>
    <phoneticPr fontId="2" type="noConversion"/>
  </si>
  <si>
    <t>증감(b-a)</t>
    <phoneticPr fontId="2" type="noConversion"/>
  </si>
  <si>
    <t>변경사유</t>
    <phoneticPr fontId="2" type="noConversion"/>
  </si>
  <si>
    <t>변경예산 총계</t>
    <phoneticPr fontId="2" type="noConversion"/>
  </si>
  <si>
    <t>이용 인원 조정에 따른 감액</t>
    <phoneticPr fontId="2" type="noConversion"/>
  </si>
  <si>
    <t>사업수입 이월금 및 보조금 이자발생 이월금 감액</t>
    <phoneticPr fontId="2" type="noConversion"/>
  </si>
  <si>
    <t>■ 세출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</si>
  <si>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</si>
  <si>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</si>
  <si>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</si>
  <si>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기정 예산(a)</t>
    <phoneticPr fontId="32" type="noConversion"/>
  </si>
  <si>
    <t>경정 예산(b)</t>
    <phoneticPr fontId="2" type="noConversion"/>
  </si>
  <si>
    <t>증감(b-a)</t>
    <phoneticPr fontId="2" type="noConversion"/>
  </si>
  <si>
    <t>변경사유</t>
    <phoneticPr fontId="2" type="noConversion"/>
  </si>
  <si>
    <t>변경예산 총계</t>
    <phoneticPr fontId="2" type="noConversion"/>
  </si>
  <si>
    <t>기타세금 조정에 따른 감액</t>
    <phoneticPr fontId="2" type="noConversion"/>
  </si>
  <si>
    <t>사업비</t>
    <phoneticPr fontId="2" type="noConversion"/>
  </si>
  <si>
    <t>운영비</t>
    <phoneticPr fontId="2" type="noConversion"/>
  </si>
  <si>
    <t>생계비</t>
    <phoneticPr fontId="2" type="noConversion"/>
  </si>
  <si>
    <t>수용기관경비</t>
    <phoneticPr fontId="2" type="noConversion"/>
  </si>
  <si>
    <t>특별급식비</t>
    <phoneticPr fontId="2" type="noConversion"/>
  </si>
  <si>
    <t>이용자 특별급식비 조정에 따른 감액</t>
    <phoneticPr fontId="2" type="noConversion"/>
  </si>
  <si>
    <t>간호및처치사업비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</si>
  <si>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</si>
  <si>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</si>
  <si>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</si>
  <si>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기타사업비</t>
    <phoneticPr fontId="2" type="noConversion"/>
  </si>
  <si>
    <t>기타사업 및 조직관리비 횟수 조정에 따른 감액</t>
    <phoneticPr fontId="2" type="noConversion"/>
  </si>
  <si>
    <t>◎ 실비수입(1일1만원)</t>
    <phoneticPr fontId="2" type="noConversion"/>
  </si>
  <si>
    <t>◎ 실비수입(1일2만원)</t>
    <phoneticPr fontId="2" type="noConversion"/>
  </si>
  <si>
    <t>◎ 기타프로그램</t>
    <phoneticPr fontId="2" type="noConversion"/>
  </si>
  <si>
    <t>◎ 신체활동지원</t>
    <phoneticPr fontId="2" type="noConversion"/>
  </si>
  <si>
    <t>일반사업비</t>
    <phoneticPr fontId="2" type="noConversion"/>
  </si>
  <si>
    <t>예비비 및 기타</t>
    <phoneticPr fontId="2" type="noConversion"/>
  </si>
  <si>
    <t>운영비</t>
    <phoneticPr fontId="2" type="noConversion"/>
  </si>
  <si>
    <t>사업비</t>
    <phoneticPr fontId="2" type="noConversion"/>
  </si>
  <si>
    <t>시설비</t>
    <phoneticPr fontId="2" type="noConversion"/>
  </si>
  <si>
    <t>재산조성비</t>
    <phoneticPr fontId="2" type="noConversion"/>
  </si>
  <si>
    <t>업무추진비</t>
    <phoneticPr fontId="2" type="noConversion"/>
  </si>
  <si>
    <t>인건비</t>
    <phoneticPr fontId="2" type="noConversion"/>
  </si>
  <si>
    <t>사무비</t>
    <phoneticPr fontId="2" type="noConversion"/>
  </si>
  <si>
    <t>이월금</t>
    <phoneticPr fontId="2" type="noConversion"/>
  </si>
  <si>
    <t>잡수입</t>
    <phoneticPr fontId="2" type="noConversion"/>
  </si>
  <si>
    <t>보조금수입</t>
    <phoneticPr fontId="2" type="noConversion"/>
  </si>
  <si>
    <t>보조금 수입(경상보조금)</t>
    <phoneticPr fontId="2" type="noConversion"/>
  </si>
  <si>
    <t>입소비용수입</t>
    <phoneticPr fontId="2" type="noConversion"/>
  </si>
  <si>
    <t>입소자부담금수입</t>
    <phoneticPr fontId="2" type="noConversion"/>
  </si>
  <si>
    <t>종사자 법인인사이동 및 입퇴사로 인한 급여, 기타경비 감액</t>
    <phoneticPr fontId="2" type="noConversion"/>
  </si>
  <si>
    <t>종사자 명절선물지급으로 인한 증액</t>
    <phoneticPr fontId="2" type="noConversion"/>
  </si>
  <si>
    <t>기관운영비 조정에 따른 증액</t>
    <phoneticPr fontId="2" type="noConversion"/>
  </si>
  <si>
    <t>종사자 교육참가에 따른 출장여비 증액</t>
    <phoneticPr fontId="2" type="noConversion"/>
  </si>
  <si>
    <t>수용비 및 수수료 조정에 따른 증액</t>
    <phoneticPr fontId="2" type="noConversion"/>
  </si>
  <si>
    <t>시설 주소지 이전에 따른 공공요금 감액</t>
    <phoneticPr fontId="2" type="noConversion"/>
  </si>
  <si>
    <t>직원 및 이용어르신 단체복 제작에 따른 증액</t>
    <phoneticPr fontId="2" type="noConversion"/>
  </si>
  <si>
    <t>차량관리비 증액에 따른 차량비 조정</t>
    <phoneticPr fontId="2" type="noConversion"/>
  </si>
  <si>
    <t>사무집기 구입에 따른 조정</t>
    <phoneticPr fontId="2" type="noConversion"/>
  </si>
  <si>
    <t>이용인원 조정에 따른 생계비 및 간식비 감액</t>
    <phoneticPr fontId="2" type="noConversion"/>
  </si>
  <si>
    <t>수용사회복지시설 경비 조정에 따른 증액</t>
    <phoneticPr fontId="2" type="noConversion"/>
  </si>
  <si>
    <t>기타 의약품 구입비 조정에 따른 증액</t>
    <phoneticPr fontId="2" type="noConversion"/>
  </si>
  <si>
    <t>프로그램 조정에 따른 감액</t>
    <phoneticPr fontId="2" type="noConversion"/>
  </si>
  <si>
    <t>프로그램 조정에 따른 감액</t>
    <phoneticPr fontId="2" type="noConversion"/>
  </si>
  <si>
    <t>시설 홍보비 증액 조정</t>
    <phoneticPr fontId="2" type="noConversion"/>
  </si>
  <si>
    <t>직원 기타교육 횟수 조정에 따른 감액</t>
    <phoneticPr fontId="2" type="noConversion"/>
  </si>
  <si>
    <t>자원봉사자관리비 조정에 따른 증액</t>
    <phoneticPr fontId="2" type="noConversion"/>
  </si>
  <si>
    <t>예비비 증액에 따른 조정</t>
    <phoneticPr fontId="2" type="noConversion"/>
  </si>
  <si>
    <t>◎ 이용자 단체조끼구입</t>
    <phoneticPr fontId="2" type="noConversion"/>
  </si>
  <si>
    <t>◎ 복지시설/영업배상책임보험 등</t>
    <phoneticPr fontId="2" type="noConversion"/>
  </si>
  <si>
    <t>2017년 참좋은기억학교 2차 추가경정(안) 사유</t>
    <phoneticPr fontId="2" type="noConversion"/>
  </si>
  <si>
    <t>1. 참좋은기억학교 2017년 2차 추가경정 예산(안)은 다음과 같다.</t>
    <phoneticPr fontId="2" type="noConversion"/>
  </si>
  <si>
    <t>참좋은기억학교 2차 추경예산(안)</t>
    <phoneticPr fontId="2" type="noConversion"/>
  </si>
  <si>
    <t>1. 2017년 참좋은기억학교 2차 추경예산(안) 총괄내역서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</si>
</sst>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_ "/>
    <numFmt numFmtId="177" formatCode="#,##0.0_ "/>
    <numFmt numFmtId="178" formatCode="###,###,"/>
    <numFmt numFmtId="179" formatCode="###,###,###,###&quot;원&quot;"/>
    <numFmt numFmtId="180" formatCode="#,##0.000_ "/>
    <numFmt numFmtId="181" formatCode="###,###&quot;원&quot;"/>
    <numFmt numFmtId="182" formatCode="#,##0_);[Red]\(#,##0\)"/>
  </numFmts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sz val="9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36"/>
      <name val="돋움"/>
      <family val="3"/>
      <charset val="129"/>
    </font>
    <font>
      <b/>
      <sz val="16"/>
      <name val="돋움"/>
      <family val="3"/>
      <charset val="129"/>
    </font>
    <font>
      <b/>
      <sz val="35"/>
      <name val="돋움"/>
      <family val="3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b/>
      <sz val="10"/>
      <name val="돋움"/>
      <family val="3"/>
      <charset val="129"/>
    </font>
    <font>
      <sz val="9.5"/>
      <name val="돋움"/>
      <family val="3"/>
      <charset val="129"/>
    </font>
    <font>
      <sz val="15"/>
      <name val="돋움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바탕"/>
      <family val="1"/>
      <charset val="129"/>
    </font>
    <font>
      <b/>
      <sz val="16"/>
      <name val="바탕"/>
      <family val="1"/>
      <charset val="129"/>
    </font>
    <font>
      <sz val="8.5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22"/>
      <name val="맑은 고딕"/>
      <family val="3"/>
      <charset val="129"/>
    </font>
    <font>
      <sz val="11"/>
      <name val="굴림"/>
      <family val="3"/>
      <charset val="129"/>
    </font>
    <font>
      <sz val="8"/>
      <name val="굴림체"/>
      <family val="3"/>
      <charset val="129"/>
    </font>
    <font>
      <sz val="9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30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178" fontId="0" fillId="0" borderId="0" xfId="0" applyNumberFormat="1" applyFont="1" applyFill="1" applyBorder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ont="1" applyFill="1">
      <alignment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3" xfId="0" applyFont="1" applyFill="1" applyBorder="1">
      <alignment vertical="center"/>
    </xf>
    <xf numFmtId="0" fontId="4" fillId="0" borderId="13" xfId="0" applyFont="1" applyFill="1" applyBorder="1" applyAlignment="1">
      <alignment horizontal="right" vertical="center"/>
    </xf>
    <xf numFmtId="41" fontId="4" fillId="0" borderId="0" xfId="1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4" applyFont="1" applyAlignment="1">
      <alignment horizontal="center" vertical="center"/>
    </xf>
    <xf numFmtId="0" fontId="1" fillId="0" borderId="0" xfId="4">
      <alignment vertical="center"/>
    </xf>
    <xf numFmtId="0" fontId="17" fillId="0" borderId="0" xfId="4" applyFont="1" applyAlignment="1">
      <alignment horizontal="center" vertical="center"/>
    </xf>
    <xf numFmtId="0" fontId="17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" fillId="0" borderId="0" xfId="4" applyFont="1">
      <alignment vertical="center"/>
    </xf>
    <xf numFmtId="0" fontId="18" fillId="0" borderId="32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0" fontId="18" fillId="0" borderId="35" xfId="4" applyFont="1" applyBorder="1" applyAlignment="1">
      <alignment horizontal="center" vertical="center"/>
    </xf>
    <xf numFmtId="0" fontId="17" fillId="0" borderId="36" xfId="4" applyFont="1" applyBorder="1" applyAlignment="1">
      <alignment horizontal="center" vertical="center"/>
    </xf>
    <xf numFmtId="0" fontId="17" fillId="0" borderId="37" xfId="4" applyFont="1" applyBorder="1" applyAlignment="1">
      <alignment horizontal="center" vertical="center"/>
    </xf>
    <xf numFmtId="0" fontId="8" fillId="0" borderId="0" xfId="4" applyFont="1">
      <alignment vertical="center"/>
    </xf>
    <xf numFmtId="0" fontId="17" fillId="0" borderId="40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3" fontId="17" fillId="0" borderId="10" xfId="4" applyNumberFormat="1" applyFont="1" applyBorder="1">
      <alignment vertical="center"/>
    </xf>
    <xf numFmtId="3" fontId="17" fillId="0" borderId="41" xfId="4" applyNumberFormat="1" applyFont="1" applyBorder="1" applyAlignment="1">
      <alignment horizontal="right" vertical="center"/>
    </xf>
    <xf numFmtId="0" fontId="17" fillId="0" borderId="42" xfId="4" applyFont="1" applyBorder="1" applyAlignment="1">
      <alignment horizontal="center" vertical="center"/>
    </xf>
    <xf numFmtId="0" fontId="17" fillId="0" borderId="43" xfId="4" applyFont="1" applyBorder="1" applyAlignment="1">
      <alignment horizontal="center" vertical="center"/>
    </xf>
    <xf numFmtId="3" fontId="17" fillId="0" borderId="26" xfId="4" applyNumberFormat="1" applyFont="1" applyBorder="1">
      <alignment vertical="center"/>
    </xf>
    <xf numFmtId="3" fontId="17" fillId="0" borderId="44" xfId="4" applyNumberFormat="1" applyFont="1" applyBorder="1" applyAlignment="1">
      <alignment horizontal="right" vertical="center"/>
    </xf>
    <xf numFmtId="0" fontId="17" fillId="0" borderId="45" xfId="4" applyFont="1" applyBorder="1" applyAlignment="1">
      <alignment horizontal="center" vertical="center"/>
    </xf>
    <xf numFmtId="0" fontId="17" fillId="0" borderId="46" xfId="4" applyFont="1" applyBorder="1" applyAlignment="1">
      <alignment horizontal="center" vertical="center"/>
    </xf>
    <xf numFmtId="3" fontId="17" fillId="0" borderId="47" xfId="4" applyNumberFormat="1" applyFont="1" applyBorder="1">
      <alignment vertical="center"/>
    </xf>
    <xf numFmtId="3" fontId="17" fillId="0" borderId="48" xfId="4" applyNumberFormat="1" applyFont="1" applyBorder="1" applyAlignment="1">
      <alignment horizontal="right" vertical="center"/>
    </xf>
    <xf numFmtId="0" fontId="17" fillId="0" borderId="0" xfId="4" applyFont="1" applyBorder="1" applyAlignment="1">
      <alignment horizontal="center" vertical="center"/>
    </xf>
    <xf numFmtId="41" fontId="17" fillId="0" borderId="0" xfId="4" applyNumberFormat="1" applyFont="1" applyBorder="1" applyAlignment="1">
      <alignment horizontal="right" vertical="center"/>
    </xf>
    <xf numFmtId="41" fontId="17" fillId="0" borderId="0" xfId="4" applyNumberFormat="1" applyFont="1" applyBorder="1">
      <alignment vertical="center"/>
    </xf>
    <xf numFmtId="3" fontId="17" fillId="0" borderId="0" xfId="4" applyNumberFormat="1" applyFont="1" applyBorder="1" applyAlignment="1">
      <alignment horizontal="right" vertical="center"/>
    </xf>
    <xf numFmtId="0" fontId="6" fillId="0" borderId="0" xfId="4" applyFont="1">
      <alignment vertical="center"/>
    </xf>
    <xf numFmtId="0" fontId="6" fillId="0" borderId="0" xfId="4" applyFont="1" applyAlignment="1">
      <alignment horizontal="right" vertical="center"/>
    </xf>
    <xf numFmtId="3" fontId="18" fillId="0" borderId="38" xfId="4" applyNumberFormat="1" applyFont="1" applyBorder="1" applyAlignment="1">
      <alignment vertical="center"/>
    </xf>
    <xf numFmtId="3" fontId="18" fillId="0" borderId="39" xfId="4" applyNumberFormat="1" applyFont="1" applyBorder="1" applyAlignment="1">
      <alignment vertical="center"/>
    </xf>
    <xf numFmtId="3" fontId="17" fillId="0" borderId="6" xfId="4" applyNumberFormat="1" applyFont="1" applyBorder="1">
      <alignment vertical="center"/>
    </xf>
    <xf numFmtId="0" fontId="17" fillId="0" borderId="6" xfId="4" applyFont="1" applyBorder="1" applyAlignment="1">
      <alignment horizontal="center" vertical="center"/>
    </xf>
    <xf numFmtId="41" fontId="2" fillId="0" borderId="0" xfId="4" applyNumberFormat="1" applyFont="1">
      <alignment vertical="center"/>
    </xf>
    <xf numFmtId="0" fontId="17" fillId="0" borderId="51" xfId="4" applyFont="1" applyBorder="1" applyAlignment="1">
      <alignment horizontal="center" vertical="center"/>
    </xf>
    <xf numFmtId="3" fontId="17" fillId="0" borderId="51" xfId="4" applyNumberFormat="1" applyFont="1" applyBorder="1">
      <alignment vertical="center"/>
    </xf>
    <xf numFmtId="41" fontId="17" fillId="0" borderId="0" xfId="4" applyNumberFormat="1" applyFont="1" applyBorder="1" applyAlignment="1">
      <alignment vertical="center"/>
    </xf>
    <xf numFmtId="41" fontId="18" fillId="0" borderId="0" xfId="4" applyNumberFormat="1" applyFont="1" applyBorder="1" applyAlignment="1">
      <alignment vertical="center"/>
    </xf>
    <xf numFmtId="0" fontId="6" fillId="0" borderId="0" xfId="4" applyFont="1" applyBorder="1" applyAlignment="1">
      <alignment horizontal="center" vertical="center"/>
    </xf>
    <xf numFmtId="41" fontId="6" fillId="0" borderId="0" xfId="4" applyNumberFormat="1" applyFont="1" applyBorder="1" applyAlignment="1">
      <alignment vertical="center"/>
    </xf>
    <xf numFmtId="41" fontId="21" fillId="0" borderId="0" xfId="4" applyNumberFormat="1" applyFont="1" applyBorder="1" applyAlignment="1">
      <alignment vertical="center"/>
    </xf>
    <xf numFmtId="0" fontId="18" fillId="0" borderId="34" xfId="4" applyFont="1" applyBorder="1" applyAlignment="1">
      <alignment horizontal="center" vertical="center" wrapText="1" shrinkToFit="1"/>
    </xf>
    <xf numFmtId="3" fontId="17" fillId="0" borderId="41" xfId="4" applyNumberFormat="1" applyFont="1" applyBorder="1" applyAlignment="1">
      <alignment vertical="center"/>
    </xf>
    <xf numFmtId="3" fontId="17" fillId="0" borderId="48" xfId="4" applyNumberFormat="1" applyFont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8" xfId="0" applyFont="1" applyFill="1" applyBorder="1">
      <alignment vertical="center"/>
    </xf>
    <xf numFmtId="0" fontId="0" fillId="0" borderId="9" xfId="0" applyFont="1" applyFill="1" applyBorder="1">
      <alignment vertical="center"/>
    </xf>
    <xf numFmtId="41" fontId="23" fillId="0" borderId="0" xfId="1" applyFont="1" applyFill="1">
      <alignment vertical="center"/>
    </xf>
    <xf numFmtId="0" fontId="0" fillId="0" borderId="25" xfId="0" applyFont="1" applyFill="1" applyBorder="1">
      <alignment vertical="center"/>
    </xf>
    <xf numFmtId="179" fontId="0" fillId="0" borderId="24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53" xfId="0" applyFont="1" applyFill="1" applyBorder="1">
      <alignment vertical="center"/>
    </xf>
    <xf numFmtId="0" fontId="0" fillId="0" borderId="54" xfId="0" applyFont="1" applyFill="1" applyBorder="1">
      <alignment vertical="center"/>
    </xf>
    <xf numFmtId="179" fontId="0" fillId="0" borderId="55" xfId="0" applyNumberFormat="1" applyFont="1" applyFill="1" applyBorder="1" applyAlignment="1">
      <alignment horizontal="right" vertical="center"/>
    </xf>
    <xf numFmtId="0" fontId="0" fillId="0" borderId="23" xfId="0" applyFill="1" applyBorder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27" xfId="0" applyFont="1" applyFill="1" applyBorder="1">
      <alignment vertical="center"/>
    </xf>
    <xf numFmtId="176" fontId="0" fillId="0" borderId="59" xfId="0" applyNumberFormat="1" applyFont="1" applyFill="1" applyBorder="1" applyAlignment="1">
      <alignment vertical="center"/>
    </xf>
    <xf numFmtId="176" fontId="0" fillId="0" borderId="59" xfId="0" applyNumberFormat="1" applyFont="1" applyFill="1" applyBorder="1" applyAlignment="1">
      <alignment horizontal="center" vertical="center"/>
    </xf>
    <xf numFmtId="176" fontId="0" fillId="0" borderId="59" xfId="0" applyNumberFormat="1" applyFont="1" applyFill="1" applyBorder="1" applyAlignment="1">
      <alignment horizontal="right" vertical="center"/>
    </xf>
    <xf numFmtId="0" fontId="0" fillId="0" borderId="10" xfId="0" applyFont="1" applyFill="1" applyBorder="1">
      <alignment vertical="center"/>
    </xf>
    <xf numFmtId="176" fontId="0" fillId="0" borderId="61" xfId="0" applyNumberFormat="1" applyFont="1" applyFill="1" applyBorder="1" applyAlignment="1">
      <alignment vertical="center"/>
    </xf>
    <xf numFmtId="176" fontId="0" fillId="0" borderId="61" xfId="0" applyNumberFormat="1" applyFont="1" applyFill="1" applyBorder="1" applyAlignment="1">
      <alignment horizontal="center" vertical="center"/>
    </xf>
    <xf numFmtId="176" fontId="0" fillId="0" borderId="61" xfId="0" applyNumberFormat="1" applyFont="1" applyFill="1" applyBorder="1" applyAlignment="1">
      <alignment horizontal="right" vertical="center"/>
    </xf>
    <xf numFmtId="0" fontId="0" fillId="0" borderId="61" xfId="0" applyFont="1" applyFill="1" applyBorder="1" applyAlignment="1">
      <alignment horizontal="center" vertical="center"/>
    </xf>
    <xf numFmtId="179" fontId="0" fillId="0" borderId="62" xfId="0" applyNumberFormat="1" applyFont="1" applyFill="1" applyBorder="1" applyAlignment="1">
      <alignment horizontal="right" vertical="center"/>
    </xf>
    <xf numFmtId="0" fontId="0" fillId="0" borderId="59" xfId="0" applyFont="1" applyFill="1" applyBorder="1" applyAlignment="1">
      <alignment horizontal="center" vertical="center"/>
    </xf>
    <xf numFmtId="179" fontId="0" fillId="0" borderId="60" xfId="0" applyNumberFormat="1" applyFont="1" applyFill="1" applyBorder="1" applyAlignment="1">
      <alignment horizontal="right" vertical="center"/>
    </xf>
    <xf numFmtId="0" fontId="0" fillId="0" borderId="23" xfId="0" applyFont="1" applyFill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9" fontId="0" fillId="0" borderId="58" xfId="0" applyNumberFormat="1" applyFon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right" vertical="center"/>
    </xf>
    <xf numFmtId="179" fontId="0" fillId="0" borderId="64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Border="1">
      <alignment vertical="center"/>
    </xf>
    <xf numFmtId="0" fontId="0" fillId="0" borderId="63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4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7" fillId="0" borderId="0" xfId="0" applyFont="1" applyAlignment="1">
      <alignment horizontal="center"/>
    </xf>
    <xf numFmtId="41" fontId="4" fillId="0" borderId="1" xfId="1" applyFont="1" applyFill="1" applyBorder="1">
      <alignment vertical="center"/>
    </xf>
    <xf numFmtId="41" fontId="0" fillId="0" borderId="4" xfId="1" applyFont="1" applyFill="1" applyBorder="1">
      <alignment vertical="center"/>
    </xf>
    <xf numFmtId="41" fontId="0" fillId="0" borderId="14" xfId="1" applyFont="1" applyFill="1" applyBorder="1">
      <alignment vertical="center"/>
    </xf>
    <xf numFmtId="41" fontId="0" fillId="0" borderId="5" xfId="1" applyFont="1" applyFill="1" applyBorder="1">
      <alignment vertical="center"/>
    </xf>
    <xf numFmtId="41" fontId="0" fillId="0" borderId="6" xfId="1" applyFont="1" applyFill="1" applyBorder="1">
      <alignment vertical="center"/>
    </xf>
    <xf numFmtId="41" fontId="0" fillId="0" borderId="52" xfId="1" applyFont="1" applyFill="1" applyBorder="1">
      <alignment vertical="center"/>
    </xf>
    <xf numFmtId="0" fontId="0" fillId="0" borderId="66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52" xfId="0" applyFont="1" applyFill="1" applyBorder="1" applyAlignment="1">
      <alignment horizontal="left" vertical="center"/>
    </xf>
    <xf numFmtId="0" fontId="0" fillId="0" borderId="67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69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41" fontId="4" fillId="0" borderId="74" xfId="1" applyFont="1" applyFill="1" applyBorder="1">
      <alignment vertical="center"/>
    </xf>
    <xf numFmtId="0" fontId="0" fillId="0" borderId="7" xfId="0" applyFont="1" applyFill="1" applyBorder="1" applyAlignment="1">
      <alignment horizontal="left" vertical="center"/>
    </xf>
    <xf numFmtId="41" fontId="0" fillId="0" borderId="12" xfId="1" applyFont="1" applyFill="1" applyBorder="1">
      <alignment vertical="center"/>
    </xf>
    <xf numFmtId="0" fontId="0" fillId="0" borderId="26" xfId="0" applyFont="1" applyFill="1" applyBorder="1">
      <alignment vertical="center"/>
    </xf>
    <xf numFmtId="176" fontId="0" fillId="0" borderId="56" xfId="0" applyNumberFormat="1" applyFont="1" applyFill="1" applyBorder="1" applyAlignment="1">
      <alignment vertical="center"/>
    </xf>
    <xf numFmtId="176" fontId="0" fillId="0" borderId="56" xfId="0" applyNumberFormat="1" applyFont="1" applyFill="1" applyBorder="1" applyAlignment="1">
      <alignment horizontal="center" vertical="center"/>
    </xf>
    <xf numFmtId="176" fontId="0" fillId="0" borderId="56" xfId="0" applyNumberFormat="1" applyFont="1" applyFill="1" applyBorder="1" applyAlignment="1">
      <alignment horizontal="right" vertical="center"/>
    </xf>
    <xf numFmtId="0" fontId="0" fillId="0" borderId="56" xfId="0" applyFont="1" applyFill="1" applyBorder="1" applyAlignment="1">
      <alignment horizontal="center" vertical="center"/>
    </xf>
    <xf numFmtId="179" fontId="0" fillId="0" borderId="57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0" xfId="0" applyFill="1" applyBorder="1">
      <alignment vertical="center"/>
    </xf>
    <xf numFmtId="0" fontId="8" fillId="0" borderId="27" xfId="0" applyFont="1" applyFill="1" applyBorder="1">
      <alignment vertical="center"/>
    </xf>
    <xf numFmtId="0" fontId="0" fillId="0" borderId="7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left" vertical="center"/>
    </xf>
    <xf numFmtId="0" fontId="0" fillId="0" borderId="27" xfId="0" applyFill="1" applyBorder="1">
      <alignment vertical="center"/>
    </xf>
    <xf numFmtId="0" fontId="22" fillId="0" borderId="23" xfId="0" applyFont="1" applyFill="1" applyBorder="1">
      <alignment vertical="center"/>
    </xf>
    <xf numFmtId="177" fontId="0" fillId="0" borderId="0" xfId="0" applyNumberFormat="1" applyFont="1" applyFill="1" applyBorder="1" applyAlignment="1">
      <alignment horizontal="right" vertical="center"/>
    </xf>
    <xf numFmtId="181" fontId="0" fillId="0" borderId="58" xfId="1" applyNumberFormat="1" applyFont="1" applyFill="1" applyBorder="1" applyAlignment="1">
      <alignment horizontal="right" vertical="center"/>
    </xf>
    <xf numFmtId="180" fontId="0" fillId="0" borderId="0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/>
    </xf>
    <xf numFmtId="176" fontId="0" fillId="0" borderId="56" xfId="0" applyNumberFormat="1" applyFill="1" applyBorder="1" applyAlignment="1">
      <alignment vertical="center"/>
    </xf>
    <xf numFmtId="0" fontId="0" fillId="0" borderId="76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176" fontId="0" fillId="0" borderId="54" xfId="0" applyNumberFormat="1" applyFont="1" applyFill="1" applyBorder="1" applyAlignment="1">
      <alignment vertical="center"/>
    </xf>
    <xf numFmtId="176" fontId="0" fillId="0" borderId="54" xfId="0" applyNumberFormat="1" applyFont="1" applyFill="1" applyBorder="1" applyAlignment="1">
      <alignment horizontal="center" vertical="center"/>
    </xf>
    <xf numFmtId="176" fontId="0" fillId="0" borderId="54" xfId="0" applyNumberFormat="1" applyFont="1" applyFill="1" applyBorder="1" applyAlignment="1">
      <alignment horizontal="right" vertical="center"/>
    </xf>
    <xf numFmtId="0" fontId="0" fillId="0" borderId="54" xfId="0" applyFont="1" applyFill="1" applyBorder="1" applyAlignment="1">
      <alignment horizontal="center" vertical="center"/>
    </xf>
    <xf numFmtId="0" fontId="0" fillId="0" borderId="75" xfId="0" applyFill="1" applyBorder="1" applyAlignment="1">
      <alignment horizontal="left" vertical="center"/>
    </xf>
    <xf numFmtId="41" fontId="0" fillId="0" borderId="75" xfId="1" applyFont="1" applyFill="1" applyBorder="1">
      <alignment vertical="center"/>
    </xf>
    <xf numFmtId="0" fontId="6" fillId="0" borderId="78" xfId="0" applyFont="1" applyFill="1" applyBorder="1">
      <alignment vertical="center"/>
    </xf>
    <xf numFmtId="176" fontId="0" fillId="0" borderId="79" xfId="0" applyNumberFormat="1" applyFont="1" applyFill="1" applyBorder="1" applyAlignment="1">
      <alignment vertical="center"/>
    </xf>
    <xf numFmtId="176" fontId="0" fillId="0" borderId="79" xfId="0" applyNumberFormat="1" applyFont="1" applyFill="1" applyBorder="1" applyAlignment="1">
      <alignment horizontal="center" vertical="center"/>
    </xf>
    <xf numFmtId="176" fontId="0" fillId="0" borderId="79" xfId="0" applyNumberFormat="1" applyFont="1" applyFill="1" applyBorder="1" applyAlignment="1">
      <alignment horizontal="right" vertical="center"/>
    </xf>
    <xf numFmtId="0" fontId="0" fillId="0" borderId="79" xfId="0" applyFont="1" applyFill="1" applyBorder="1" applyAlignment="1">
      <alignment horizontal="center" vertical="center"/>
    </xf>
    <xf numFmtId="179" fontId="0" fillId="0" borderId="80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left" vertical="center" shrinkToFit="1"/>
    </xf>
    <xf numFmtId="179" fontId="0" fillId="0" borderId="24" xfId="1" applyNumberFormat="1" applyFont="1" applyFill="1" applyBorder="1" applyAlignment="1">
      <alignment horizontal="right" vertical="center" shrinkToFit="1"/>
    </xf>
    <xf numFmtId="0" fontId="0" fillId="0" borderId="26" xfId="0" applyFill="1" applyBorder="1">
      <alignment vertical="center"/>
    </xf>
    <xf numFmtId="0" fontId="0" fillId="0" borderId="26" xfId="0" applyFont="1" applyFill="1" applyBorder="1" applyAlignment="1">
      <alignment vertical="center" shrinkToFit="1"/>
    </xf>
    <xf numFmtId="0" fontId="0" fillId="0" borderId="10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178" fontId="0" fillId="3" borderId="0" xfId="0" applyNumberFormat="1" applyFont="1" applyFill="1">
      <alignment vertical="center"/>
    </xf>
    <xf numFmtId="41" fontId="0" fillId="0" borderId="4" xfId="1" applyFont="1" applyFill="1" applyBorder="1" applyAlignment="1">
      <alignment horizontal="right" vertical="center"/>
    </xf>
    <xf numFmtId="0" fontId="0" fillId="0" borderId="53" xfId="0" applyFill="1" applyBorder="1">
      <alignment vertical="center"/>
    </xf>
    <xf numFmtId="0" fontId="0" fillId="0" borderId="15" xfId="0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right" vertical="center"/>
    </xf>
    <xf numFmtId="0" fontId="0" fillId="0" borderId="59" xfId="0" applyFont="1" applyFill="1" applyBorder="1">
      <alignment vertical="center"/>
    </xf>
    <xf numFmtId="41" fontId="0" fillId="0" borderId="12" xfId="1" applyFont="1" applyFill="1" applyBorder="1" applyAlignment="1">
      <alignment horizontal="right" vertical="center"/>
    </xf>
    <xf numFmtId="41" fontId="0" fillId="0" borderId="56" xfId="1" applyFont="1" applyFill="1" applyBorder="1">
      <alignment vertical="center"/>
    </xf>
    <xf numFmtId="179" fontId="0" fillId="0" borderId="57" xfId="0" quotePrefix="1" applyNumberFormat="1" applyFont="1" applyFill="1" applyBorder="1" applyAlignment="1">
      <alignment horizontal="right" vertical="center"/>
    </xf>
    <xf numFmtId="41" fontId="0" fillId="0" borderId="0" xfId="1" applyFont="1" applyFill="1" applyBorder="1">
      <alignment vertical="center"/>
    </xf>
    <xf numFmtId="179" fontId="0" fillId="0" borderId="58" xfId="0" quotePrefix="1" applyNumberFormat="1" applyFont="1" applyFill="1" applyBorder="1" applyAlignment="1">
      <alignment horizontal="right" vertical="center"/>
    </xf>
    <xf numFmtId="41" fontId="0" fillId="0" borderId="5" xfId="1" applyFont="1" applyFill="1" applyBorder="1" applyAlignment="1">
      <alignment horizontal="right" vertical="center"/>
    </xf>
    <xf numFmtId="179" fontId="0" fillId="0" borderId="60" xfId="0" quotePrefix="1" applyNumberFormat="1" applyFont="1" applyFill="1" applyBorder="1" applyAlignment="1">
      <alignment horizontal="right" vertical="center"/>
    </xf>
    <xf numFmtId="41" fontId="0" fillId="0" borderId="6" xfId="1" applyFont="1" applyFill="1" applyBorder="1" applyAlignment="1">
      <alignment horizontal="right" vertical="center"/>
    </xf>
    <xf numFmtId="176" fontId="0" fillId="0" borderId="56" xfId="0" applyNumberFormat="1" applyFill="1" applyBorder="1" applyAlignment="1">
      <alignment horizontal="center" vertical="center"/>
    </xf>
    <xf numFmtId="176" fontId="0" fillId="0" borderId="59" xfId="0" applyNumberForma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left" vertical="center"/>
    </xf>
    <xf numFmtId="0" fontId="0" fillId="0" borderId="63" xfId="0" applyFill="1" applyBorder="1">
      <alignment vertical="center"/>
    </xf>
    <xf numFmtId="0" fontId="0" fillId="0" borderId="1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1" xfId="0" applyFont="1" applyFill="1" applyBorder="1">
      <alignment vertical="center"/>
    </xf>
    <xf numFmtId="0" fontId="0" fillId="0" borderId="23" xfId="0" applyFill="1" applyBorder="1" applyAlignment="1">
      <alignment vertical="center"/>
    </xf>
    <xf numFmtId="0" fontId="0" fillId="0" borderId="23" xfId="0" applyFill="1" applyBorder="1" applyAlignment="1">
      <alignment horizontal="left" vertical="center"/>
    </xf>
    <xf numFmtId="0" fontId="28" fillId="0" borderId="12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68" xfId="0" applyFont="1" applyFill="1" applyBorder="1" applyAlignment="1">
      <alignment horizontal="left" vertical="center"/>
    </xf>
    <xf numFmtId="179" fontId="29" fillId="3" borderId="0" xfId="0" applyNumberFormat="1" applyFont="1" applyFill="1">
      <alignment vertical="center"/>
    </xf>
    <xf numFmtId="0" fontId="0" fillId="0" borderId="27" xfId="0" applyFont="1" applyFill="1" applyBorder="1" applyAlignment="1">
      <alignment vertical="center" shrinkToFit="1"/>
    </xf>
    <xf numFmtId="0" fontId="0" fillId="0" borderId="23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17" fillId="0" borderId="49" xfId="4" applyFont="1" applyBorder="1" applyAlignment="1">
      <alignment horizontal="center" vertical="center"/>
    </xf>
    <xf numFmtId="0" fontId="31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right" vertical="center"/>
    </xf>
    <xf numFmtId="3" fontId="17" fillId="0" borderId="0" xfId="0" applyNumberFormat="1" applyFont="1">
      <alignment vertical="center"/>
    </xf>
    <xf numFmtId="0" fontId="31" fillId="0" borderId="81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/>
    </xf>
    <xf numFmtId="3" fontId="31" fillId="0" borderId="82" xfId="0" applyNumberFormat="1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3" fontId="31" fillId="0" borderId="5" xfId="0" applyNumberFormat="1" applyFont="1" applyBorder="1" applyAlignment="1">
      <alignment horizontal="right" vertical="center"/>
    </xf>
    <xf numFmtId="3" fontId="31" fillId="0" borderId="68" xfId="0" applyNumberFormat="1" applyFont="1" applyBorder="1" applyAlignment="1">
      <alignment horizontal="right" vertical="center"/>
    </xf>
    <xf numFmtId="0" fontId="31" fillId="0" borderId="86" xfId="0" applyFont="1" applyBorder="1" applyAlignment="1">
      <alignment horizontal="center" vertical="center"/>
    </xf>
    <xf numFmtId="0" fontId="31" fillId="0" borderId="40" xfId="0" applyFont="1" applyBorder="1">
      <alignment vertical="center"/>
    </xf>
    <xf numFmtId="0" fontId="31" fillId="0" borderId="6" xfId="0" applyFont="1" applyBorder="1">
      <alignment vertical="center"/>
    </xf>
    <xf numFmtId="0" fontId="31" fillId="0" borderId="12" xfId="0" applyFont="1" applyBorder="1" applyAlignment="1">
      <alignment horizontal="left" vertical="center"/>
    </xf>
    <xf numFmtId="3" fontId="31" fillId="0" borderId="12" xfId="0" applyNumberFormat="1" applyFont="1" applyBorder="1">
      <alignment vertical="center"/>
    </xf>
    <xf numFmtId="3" fontId="31" fillId="0" borderId="43" xfId="0" applyNumberFormat="1" applyFont="1" applyBorder="1" applyAlignment="1">
      <alignment horizontal="right" vertical="center"/>
    </xf>
    <xf numFmtId="0" fontId="31" fillId="0" borderId="41" xfId="0" applyFont="1" applyBorder="1">
      <alignment vertical="center"/>
    </xf>
    <xf numFmtId="0" fontId="31" fillId="0" borderId="45" xfId="0" applyFont="1" applyBorder="1">
      <alignment vertical="center"/>
    </xf>
    <xf numFmtId="0" fontId="31" fillId="0" borderId="51" xfId="0" applyFont="1" applyBorder="1">
      <alignment vertical="center"/>
    </xf>
    <xf numFmtId="0" fontId="31" fillId="0" borderId="51" xfId="0" applyFont="1" applyBorder="1" applyAlignment="1">
      <alignment horizontal="left" vertical="center"/>
    </xf>
    <xf numFmtId="3" fontId="31" fillId="0" borderId="51" xfId="0" applyNumberFormat="1" applyFont="1" applyBorder="1">
      <alignment vertical="center"/>
    </xf>
    <xf numFmtId="3" fontId="31" fillId="0" borderId="46" xfId="0" applyNumberFormat="1" applyFont="1" applyBorder="1" applyAlignment="1">
      <alignment horizontal="right" vertical="center"/>
    </xf>
    <xf numFmtId="0" fontId="31" fillId="0" borderId="48" xfId="0" applyFont="1" applyBorder="1">
      <alignment vertical="center"/>
    </xf>
    <xf numFmtId="0" fontId="31" fillId="0" borderId="0" xfId="0" applyFont="1" applyBorder="1">
      <alignment vertical="center"/>
    </xf>
    <xf numFmtId="0" fontId="31" fillId="0" borderId="0" xfId="0" applyFont="1" applyBorder="1" applyAlignment="1">
      <alignment horizontal="left" vertical="center"/>
    </xf>
    <xf numFmtId="3" fontId="31" fillId="0" borderId="0" xfId="0" applyNumberFormat="1" applyFont="1" applyBorder="1" applyAlignment="1">
      <alignment horizontal="right" vertical="center"/>
    </xf>
    <xf numFmtId="3" fontId="31" fillId="0" borderId="0" xfId="0" applyNumberFormat="1" applyFont="1" applyBorder="1">
      <alignment vertical="center"/>
    </xf>
    <xf numFmtId="0" fontId="31" fillId="0" borderId="0" xfId="0" applyFont="1" applyAlignment="1">
      <alignment horizontal="left" vertical="center"/>
    </xf>
    <xf numFmtId="3" fontId="31" fillId="0" borderId="0" xfId="0" applyNumberFormat="1" applyFont="1" applyAlignment="1">
      <alignment horizontal="right" vertical="center"/>
    </xf>
    <xf numFmtId="3" fontId="31" fillId="0" borderId="0" xfId="0" applyNumberFormat="1" applyFont="1">
      <alignment vertical="center"/>
    </xf>
    <xf numFmtId="3" fontId="31" fillId="0" borderId="87" xfId="0" applyNumberFormat="1" applyFont="1" applyBorder="1" applyAlignment="1">
      <alignment horizontal="right" vertical="center"/>
    </xf>
    <xf numFmtId="3" fontId="31" fillId="0" borderId="88" xfId="0" applyNumberFormat="1" applyFont="1" applyBorder="1" applyAlignment="1">
      <alignment horizontal="right" vertical="center"/>
    </xf>
    <xf numFmtId="3" fontId="31" fillId="0" borderId="31" xfId="0" applyNumberFormat="1" applyFont="1" applyFill="1" applyBorder="1">
      <alignment vertical="center"/>
    </xf>
    <xf numFmtId="0" fontId="31" fillId="0" borderId="42" xfId="0" applyFont="1" applyBorder="1">
      <alignment vertical="center"/>
    </xf>
    <xf numFmtId="3" fontId="31" fillId="0" borderId="43" xfId="0" quotePrefix="1" applyNumberFormat="1" applyFont="1" applyBorder="1" applyAlignment="1">
      <alignment horizontal="right" vertical="center"/>
    </xf>
    <xf numFmtId="0" fontId="31" fillId="0" borderId="41" xfId="0" applyFont="1" applyBorder="1" applyAlignment="1">
      <alignment vertical="center" wrapText="1"/>
    </xf>
    <xf numFmtId="0" fontId="31" fillId="0" borderId="49" xfId="0" applyFont="1" applyBorder="1">
      <alignment vertical="center"/>
    </xf>
    <xf numFmtId="0" fontId="31" fillId="0" borderId="14" xfId="0" applyFont="1" applyBorder="1">
      <alignment vertical="center"/>
    </xf>
    <xf numFmtId="3" fontId="31" fillId="0" borderId="56" xfId="0" applyNumberFormat="1" applyFont="1" applyBorder="1">
      <alignment vertical="center"/>
    </xf>
    <xf numFmtId="0" fontId="31" fillId="0" borderId="12" xfId="0" applyFont="1" applyBorder="1">
      <alignment vertical="center"/>
    </xf>
    <xf numFmtId="0" fontId="31" fillId="0" borderId="6" xfId="0" applyFont="1" applyBorder="1" applyAlignment="1">
      <alignment horizontal="left" vertical="center"/>
    </xf>
    <xf numFmtId="3" fontId="31" fillId="0" borderId="56" xfId="0" applyNumberFormat="1" applyFont="1" applyBorder="1" applyAlignment="1">
      <alignment horizontal="right" vertical="center"/>
    </xf>
    <xf numFmtId="0" fontId="31" fillId="0" borderId="5" xfId="0" applyFont="1" applyBorder="1">
      <alignment vertical="center"/>
    </xf>
    <xf numFmtId="3" fontId="31" fillId="0" borderId="7" xfId="0" applyNumberFormat="1" applyFont="1" applyBorder="1" applyAlignment="1">
      <alignment horizontal="right" vertical="center"/>
    </xf>
    <xf numFmtId="3" fontId="31" fillId="0" borderId="6" xfId="0" applyNumberFormat="1" applyFont="1" applyBorder="1">
      <alignment vertical="center"/>
    </xf>
    <xf numFmtId="3" fontId="31" fillId="0" borderId="7" xfId="0" quotePrefix="1" applyNumberFormat="1" applyFont="1" applyBorder="1" applyAlignment="1">
      <alignment horizontal="right" vertical="center"/>
    </xf>
    <xf numFmtId="0" fontId="31" fillId="0" borderId="14" xfId="0" applyFont="1" applyBorder="1" applyAlignment="1">
      <alignment horizontal="left" vertical="center"/>
    </xf>
    <xf numFmtId="0" fontId="31" fillId="0" borderId="89" xfId="0" applyFont="1" applyBorder="1" applyAlignment="1">
      <alignment vertical="center" wrapText="1"/>
    </xf>
    <xf numFmtId="0" fontId="31" fillId="0" borderId="50" xfId="0" applyFont="1" applyBorder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1" fillId="0" borderId="6" xfId="0" applyFont="1" applyBorder="1" applyAlignment="1">
      <alignment horizontal="left" vertical="center" shrinkToFit="1"/>
    </xf>
    <xf numFmtId="0" fontId="31" fillId="0" borderId="12" xfId="0" applyFont="1" applyBorder="1" applyAlignment="1">
      <alignment horizontal="left" vertical="center" shrinkToFit="1"/>
    </xf>
    <xf numFmtId="182" fontId="0" fillId="0" borderId="6" xfId="1" applyNumberFormat="1" applyFont="1" applyFill="1" applyBorder="1">
      <alignment vertical="center"/>
    </xf>
    <xf numFmtId="182" fontId="0" fillId="0" borderId="14" xfId="1" applyNumberFormat="1" applyFont="1" applyFill="1" applyBorder="1">
      <alignment vertical="center"/>
    </xf>
    <xf numFmtId="182" fontId="0" fillId="0" borderId="12" xfId="1" applyNumberFormat="1" applyFont="1" applyFill="1" applyBorder="1">
      <alignment vertical="center"/>
    </xf>
    <xf numFmtId="182" fontId="0" fillId="0" borderId="75" xfId="1" applyNumberFormat="1" applyFont="1" applyFill="1" applyBorder="1">
      <alignment vertical="center"/>
    </xf>
    <xf numFmtId="182" fontId="0" fillId="0" borderId="5" xfId="1" applyNumberFormat="1" applyFont="1" applyFill="1" applyBorder="1">
      <alignment vertical="center"/>
    </xf>
    <xf numFmtId="182" fontId="0" fillId="0" borderId="52" xfId="1" applyNumberFormat="1" applyFont="1" applyFill="1" applyBorder="1">
      <alignment vertical="center"/>
    </xf>
    <xf numFmtId="182" fontId="0" fillId="0" borderId="5" xfId="1" applyNumberFormat="1" applyFont="1" applyFill="1" applyBorder="1" applyAlignment="1">
      <alignment horizontal="right" vertical="center"/>
    </xf>
    <xf numFmtId="0" fontId="31" fillId="0" borderId="90" xfId="0" applyFont="1" applyBorder="1" applyAlignment="1">
      <alignment horizontal="left" vertical="center" shrinkToFit="1"/>
    </xf>
    <xf numFmtId="0" fontId="31" fillId="0" borderId="75" xfId="0" applyFont="1" applyBorder="1" applyAlignment="1">
      <alignment horizontal="left" vertical="center"/>
    </xf>
    <xf numFmtId="3" fontId="31" fillId="0" borderId="75" xfId="0" applyNumberFormat="1" applyFont="1" applyBorder="1">
      <alignment vertical="center"/>
    </xf>
    <xf numFmtId="3" fontId="31" fillId="0" borderId="91" xfId="0" quotePrefix="1" applyNumberFormat="1" applyFont="1" applyBorder="1" applyAlignment="1">
      <alignment horizontal="right" vertical="center"/>
    </xf>
    <xf numFmtId="0" fontId="31" fillId="0" borderId="92" xfId="0" applyFont="1" applyBorder="1">
      <alignment vertical="center"/>
    </xf>
    <xf numFmtId="0" fontId="8" fillId="0" borderId="23" xfId="0" applyFont="1" applyFill="1" applyBorder="1" applyAlignment="1">
      <alignment vertical="center" shrinkToFit="1"/>
    </xf>
    <xf numFmtId="176" fontId="0" fillId="0" borderId="61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42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17" fillId="0" borderId="50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8" fillId="0" borderId="28" xfId="4" applyFont="1" applyBorder="1" applyAlignment="1">
      <alignment horizontal="right" vertical="center"/>
    </xf>
    <xf numFmtId="0" fontId="19" fillId="0" borderId="28" xfId="4" applyFont="1" applyBorder="1" applyAlignment="1">
      <alignment horizontal="right" vertical="center"/>
    </xf>
    <xf numFmtId="0" fontId="18" fillId="0" borderId="29" xfId="4" applyFont="1" applyBorder="1" applyAlignment="1">
      <alignment horizontal="center" vertical="center"/>
    </xf>
    <xf numFmtId="0" fontId="18" fillId="0" borderId="30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0" borderId="72" xfId="0" applyFont="1" applyFill="1" applyBorder="1" applyAlignment="1">
      <alignment horizontal="left" vertical="center"/>
    </xf>
    <xf numFmtId="0" fontId="0" fillId="0" borderId="6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68" xfId="0" applyFont="1" applyFill="1" applyBorder="1" applyAlignment="1">
      <alignment horizontal="left" vertical="center"/>
    </xf>
    <xf numFmtId="0" fontId="0" fillId="0" borderId="70" xfId="0" applyFill="1" applyBorder="1" applyAlignment="1">
      <alignment horizontal="left" vertical="center"/>
    </xf>
    <xf numFmtId="0" fontId="0" fillId="0" borderId="59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/>
    </xf>
    <xf numFmtId="0" fontId="0" fillId="0" borderId="71" xfId="0" applyFill="1" applyBorder="1" applyAlignment="1">
      <alignment horizontal="left" vertical="center"/>
    </xf>
    <xf numFmtId="0" fontId="0" fillId="0" borderId="54" xfId="0" applyFont="1" applyFill="1" applyBorder="1" applyAlignment="1">
      <alignment horizontal="left" vertical="center"/>
    </xf>
    <xf numFmtId="0" fontId="0" fillId="0" borderId="65" xfId="0" applyFont="1" applyFill="1" applyBorder="1" applyAlignment="1">
      <alignment horizontal="left" vertical="center"/>
    </xf>
    <xf numFmtId="0" fontId="0" fillId="0" borderId="72" xfId="0" applyFill="1" applyBorder="1" applyAlignment="1">
      <alignment horizontal="left" vertical="center"/>
    </xf>
    <xf numFmtId="0" fontId="0" fillId="0" borderId="61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5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44" xfId="0" applyFont="1" applyBorder="1" applyAlignment="1">
      <alignment horizontal="left" vertical="center" wrapText="1"/>
    </xf>
    <xf numFmtId="0" fontId="31" fillId="0" borderId="93" xfId="0" applyFont="1" applyBorder="1" applyAlignment="1">
      <alignment horizontal="left" vertical="center" wrapText="1"/>
    </xf>
    <xf numFmtId="0" fontId="31" fillId="0" borderId="86" xfId="0" applyFont="1" applyBorder="1" applyAlignment="1">
      <alignment horizontal="left" vertical="center" wrapText="1"/>
    </xf>
  </cellXfs>
  <cellStyles count="7">
    <cellStyle name="쉼표 [0]" xfId="1" builtinId="6"/>
    <cellStyle name="쉼표 [0] 2" xfId="2"/>
    <cellStyle name="쉼표 [0] 3" xfId="3"/>
    <cellStyle name="표준" xfId="0" builtinId="0"/>
    <cellStyle name="표준 2" xfId="4"/>
    <cellStyle name="표준 3" xfId="5"/>
    <cellStyle name="표준 4" xfId="6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7"/>
  <sheetViews>
    <sheetView view="pageBreakPreview" zoomScaleNormal="55" zoomScaleSheetLayoutView="100" workbookViewId="0">
      <selection activeCell="B5" sqref="B5"/>
    </sheetView>
  </sheetViews>
  <sheetFormatPr defaultColWidth="21.44140625" defaultRowHeight="13.5"/>
  <cols>
    <col min="1" max="1" width="10.88671875" customWidth="1"/>
    <col min="2" max="2" width="48.77734375" customWidth="1"/>
    <col min="3" max="3" width="11.6640625" customWidth="1"/>
  </cols>
  <sheetData>
    <row r="2" spans="1:3" ht="83.25" customHeight="1">
      <c r="B2" s="278"/>
      <c r="C2" s="278"/>
    </row>
    <row r="3" spans="1:3" ht="31.5">
      <c r="A3" s="279" t="s">
        <v>155</v>
      </c>
      <c r="B3" s="279"/>
      <c r="C3" s="279"/>
    </row>
    <row r="4" spans="1:3" ht="35.25">
      <c r="A4" s="280" t="s">
        <v>284</v>
      </c>
      <c r="B4" s="280"/>
      <c r="C4" s="280"/>
    </row>
    <row r="5" spans="1:3" ht="78" customHeight="1">
      <c r="B5" s="18"/>
      <c r="C5" s="18"/>
    </row>
    <row r="6" spans="1:3" ht="90.75" customHeight="1">
      <c r="A6" s="104"/>
      <c r="B6" s="105"/>
      <c r="C6" s="106"/>
    </row>
    <row r="7" spans="1:3" ht="40.5" customHeight="1">
      <c r="A7" s="283" t="s">
        <v>208</v>
      </c>
      <c r="B7" s="283"/>
      <c r="C7" s="283"/>
    </row>
    <row r="8" spans="1:3" ht="87.75" customHeight="1">
      <c r="A8" s="281"/>
      <c r="B8" s="281"/>
      <c r="C8" s="281"/>
    </row>
    <row r="9" spans="1:3" ht="57" customHeight="1">
      <c r="B9" s="19"/>
      <c r="C9" s="19"/>
    </row>
    <row r="10" spans="1:3">
      <c r="B10" s="282"/>
      <c r="C10" s="282"/>
    </row>
    <row r="11" spans="1:3" ht="35.25" customHeight="1">
      <c r="A11" s="276" t="s">
        <v>119</v>
      </c>
      <c r="B11" s="276"/>
      <c r="C11" s="276"/>
    </row>
    <row r="12" spans="1:3" ht="45.75">
      <c r="A12" s="277" t="s">
        <v>117</v>
      </c>
      <c r="B12" s="277"/>
      <c r="C12" s="277"/>
    </row>
    <row r="13" spans="1:3">
      <c r="B13" s="20"/>
      <c r="C13" s="21"/>
    </row>
    <row r="14" spans="1:3">
      <c r="B14" s="21"/>
      <c r="C14" s="21"/>
    </row>
    <row r="15" spans="1:3">
      <c r="B15" s="21"/>
      <c r="C15" s="21"/>
    </row>
    <row r="16" spans="1:3">
      <c r="B16" s="21"/>
      <c r="C16" s="21"/>
    </row>
    <row r="17" spans="2:3">
      <c r="B17" s="21"/>
      <c r="C17" s="21"/>
    </row>
  </sheetData>
  <mergeCells count="8">
    <mergeCell ref="A11:C11"/>
    <mergeCell ref="A12:C12"/>
    <mergeCell ref="B2:C2"/>
    <mergeCell ref="A3:C3"/>
    <mergeCell ref="A4:C4"/>
    <mergeCell ref="A8:C8"/>
    <mergeCell ref="B10:C10"/>
    <mergeCell ref="A7:C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44"/>
  <sheetViews>
    <sheetView view="pageBreakPreview" zoomScaleNormal="100" zoomScaleSheetLayoutView="100" workbookViewId="0">
      <selection activeCell="A5" sqref="A5"/>
    </sheetView>
  </sheetViews>
  <sheetFormatPr defaultRowHeight="13.5"/>
  <cols>
    <col min="1" max="1" width="98.44140625" customWidth="1"/>
  </cols>
  <sheetData>
    <row r="3" spans="1:1" ht="25.5">
      <c r="A3" s="107" t="s">
        <v>131</v>
      </c>
    </row>
    <row r="4" spans="1:1" ht="45" customHeight="1">
      <c r="A4" s="108"/>
    </row>
    <row r="5" spans="1:1" ht="23.1" customHeight="1">
      <c r="A5" s="109" t="s">
        <v>283</v>
      </c>
    </row>
    <row r="6" spans="1:1" ht="23.1" customHeight="1">
      <c r="A6" s="109"/>
    </row>
    <row r="7" spans="1:1" ht="23.1" customHeight="1">
      <c r="A7" s="109" t="s">
        <v>207</v>
      </c>
    </row>
    <row r="8" spans="1:1" ht="23.1" customHeight="1">
      <c r="A8" s="109"/>
    </row>
    <row r="9" spans="1:1" ht="23.1" customHeight="1">
      <c r="A9" s="109" t="s">
        <v>132</v>
      </c>
    </row>
    <row r="10" spans="1:1" ht="23.1" customHeight="1">
      <c r="A10" s="109"/>
    </row>
    <row r="11" spans="1:1" ht="23.1" customHeight="1">
      <c r="A11" s="109" t="s">
        <v>139</v>
      </c>
    </row>
    <row r="12" spans="1:1" ht="23.1" customHeight="1">
      <c r="A12" s="109" t="s">
        <v>133</v>
      </c>
    </row>
    <row r="13" spans="1:1" ht="23.1" customHeight="1">
      <c r="A13" s="109"/>
    </row>
    <row r="14" spans="1:1" ht="23.1" customHeight="1">
      <c r="A14" s="109" t="s">
        <v>140</v>
      </c>
    </row>
    <row r="15" spans="1:1" ht="23.1" customHeight="1">
      <c r="A15" s="109" t="s">
        <v>134</v>
      </c>
    </row>
    <row r="16" spans="1:1" ht="23.1" customHeight="1">
      <c r="A16" s="109"/>
    </row>
    <row r="17" spans="1:1" ht="23.1" customHeight="1">
      <c r="A17" s="109" t="s">
        <v>135</v>
      </c>
    </row>
    <row r="18" spans="1:1" ht="23.1" customHeight="1">
      <c r="A18" s="109" t="s">
        <v>136</v>
      </c>
    </row>
    <row r="19" spans="1:1" ht="23.1" customHeight="1">
      <c r="A19" s="109"/>
    </row>
    <row r="20" spans="1:1" ht="23.1" customHeight="1">
      <c r="A20" s="109" t="s">
        <v>137</v>
      </c>
    </row>
    <row r="21" spans="1:1" ht="23.1" customHeight="1">
      <c r="A21" s="108" t="s">
        <v>138</v>
      </c>
    </row>
    <row r="22" spans="1:1" ht="23.1" customHeight="1">
      <c r="A22" s="108"/>
    </row>
    <row r="23" spans="1:1" ht="14.25">
      <c r="A23" s="110"/>
    </row>
    <row r="24" spans="1:1" ht="20.25">
      <c r="A24" s="111"/>
    </row>
    <row r="25" spans="1:1" ht="14.25">
      <c r="A25" s="110"/>
    </row>
    <row r="26" spans="1:1" ht="14.25">
      <c r="A26" s="110"/>
    </row>
    <row r="27" spans="1:1" ht="14.25">
      <c r="A27" s="110"/>
    </row>
    <row r="28" spans="1:1" ht="14.25">
      <c r="A28" s="110"/>
    </row>
    <row r="29" spans="1:1" ht="14.25">
      <c r="A29" s="110"/>
    </row>
    <row r="30" spans="1:1" ht="14.25">
      <c r="A30" s="108"/>
    </row>
    <row r="31" spans="1:1" ht="14.25">
      <c r="A31" s="108"/>
    </row>
    <row r="32" spans="1:1" ht="14.25">
      <c r="A32" s="108"/>
    </row>
    <row r="33" spans="1:1" ht="14.25">
      <c r="A33" s="108"/>
    </row>
    <row r="34" spans="1:1" ht="14.25">
      <c r="A34" s="108"/>
    </row>
    <row r="35" spans="1:1" ht="14.25">
      <c r="A35" s="108"/>
    </row>
    <row r="36" spans="1:1" ht="14.25">
      <c r="A36" s="108"/>
    </row>
    <row r="37" spans="1:1" ht="14.25">
      <c r="A37" s="108"/>
    </row>
    <row r="38" spans="1:1" ht="14.25">
      <c r="A38" s="108"/>
    </row>
    <row r="39" spans="1:1" ht="14.25">
      <c r="A39" s="108"/>
    </row>
    <row r="40" spans="1:1" ht="14.25">
      <c r="A40" s="108"/>
    </row>
    <row r="41" spans="1:1" ht="14.25">
      <c r="A41" s="108"/>
    </row>
    <row r="42" spans="1:1" ht="14.25">
      <c r="A42" s="108"/>
    </row>
    <row r="43" spans="1:1" ht="14.25">
      <c r="A43" s="108"/>
    </row>
    <row r="44" spans="1:1" ht="14.25">
      <c r="A44" s="108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firstPageNumber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7"/>
  <sheetViews>
    <sheetView tabSelected="1" view="pageBreakPreview" topLeftCell="A4" zoomScaleNormal="100" zoomScaleSheetLayoutView="100" workbookViewId="0">
      <selection activeCell="G12" sqref="G12"/>
    </sheetView>
  </sheetViews>
  <sheetFormatPr defaultRowHeight="13.5"/>
  <cols>
    <col min="1" max="1" width="14.21875" style="27" customWidth="1"/>
    <col min="2" max="2" width="14.6640625" style="27" customWidth="1"/>
    <col min="3" max="4" width="15.77734375" style="27" customWidth="1"/>
    <col min="5" max="5" width="14.33203125" style="27" customWidth="1"/>
    <col min="6" max="10" width="13.77734375" style="27" customWidth="1"/>
    <col min="11" max="256" width="8.88671875" style="23"/>
    <col min="257" max="261" width="15.77734375" style="23" customWidth="1"/>
    <col min="262" max="266" width="13.77734375" style="23" customWidth="1"/>
    <col min="267" max="512" width="8.88671875" style="23"/>
    <col min="513" max="517" width="15.77734375" style="23" customWidth="1"/>
    <col min="518" max="522" width="13.77734375" style="23" customWidth="1"/>
    <col min="523" max="768" width="8.88671875" style="23"/>
    <col min="769" max="773" width="15.77734375" style="23" customWidth="1"/>
    <col min="774" max="778" width="13.77734375" style="23" customWidth="1"/>
    <col min="779" max="1024" width="8.88671875" style="23"/>
    <col min="1025" max="1029" width="15.77734375" style="23" customWidth="1"/>
    <col min="1030" max="1034" width="13.77734375" style="23" customWidth="1"/>
    <col min="1035" max="1280" width="8.88671875" style="23"/>
    <col min="1281" max="1285" width="15.77734375" style="23" customWidth="1"/>
    <col min="1286" max="1290" width="13.77734375" style="23" customWidth="1"/>
    <col min="1291" max="1536" width="8.88671875" style="23"/>
    <col min="1537" max="1541" width="15.77734375" style="23" customWidth="1"/>
    <col min="1542" max="1546" width="13.77734375" style="23" customWidth="1"/>
    <col min="1547" max="1792" width="8.88671875" style="23"/>
    <col min="1793" max="1797" width="15.77734375" style="23" customWidth="1"/>
    <col min="1798" max="1802" width="13.77734375" style="23" customWidth="1"/>
    <col min="1803" max="2048" width="8.88671875" style="23"/>
    <col min="2049" max="2053" width="15.77734375" style="23" customWidth="1"/>
    <col min="2054" max="2058" width="13.77734375" style="23" customWidth="1"/>
    <col min="2059" max="2304" width="8.88671875" style="23"/>
    <col min="2305" max="2309" width="15.77734375" style="23" customWidth="1"/>
    <col min="2310" max="2314" width="13.77734375" style="23" customWidth="1"/>
    <col min="2315" max="2560" width="8.88671875" style="23"/>
    <col min="2561" max="2565" width="15.77734375" style="23" customWidth="1"/>
    <col min="2566" max="2570" width="13.77734375" style="23" customWidth="1"/>
    <col min="2571" max="2816" width="8.88671875" style="23"/>
    <col min="2817" max="2821" width="15.77734375" style="23" customWidth="1"/>
    <col min="2822" max="2826" width="13.77734375" style="23" customWidth="1"/>
    <col min="2827" max="3072" width="8.88671875" style="23"/>
    <col min="3073" max="3077" width="15.77734375" style="23" customWidth="1"/>
    <col min="3078" max="3082" width="13.77734375" style="23" customWidth="1"/>
    <col min="3083" max="3328" width="8.88671875" style="23"/>
    <col min="3329" max="3333" width="15.77734375" style="23" customWidth="1"/>
    <col min="3334" max="3338" width="13.77734375" style="23" customWidth="1"/>
    <col min="3339" max="3584" width="8.88671875" style="23"/>
    <col min="3585" max="3589" width="15.77734375" style="23" customWidth="1"/>
    <col min="3590" max="3594" width="13.77734375" style="23" customWidth="1"/>
    <col min="3595" max="3840" width="8.88671875" style="23"/>
    <col min="3841" max="3845" width="15.77734375" style="23" customWidth="1"/>
    <col min="3846" max="3850" width="13.77734375" style="23" customWidth="1"/>
    <col min="3851" max="4096" width="8.88671875" style="23"/>
    <col min="4097" max="4101" width="15.77734375" style="23" customWidth="1"/>
    <col min="4102" max="4106" width="13.77734375" style="23" customWidth="1"/>
    <col min="4107" max="4352" width="8.88671875" style="23"/>
    <col min="4353" max="4357" width="15.77734375" style="23" customWidth="1"/>
    <col min="4358" max="4362" width="13.77734375" style="23" customWidth="1"/>
    <col min="4363" max="4608" width="8.88671875" style="23"/>
    <col min="4609" max="4613" width="15.77734375" style="23" customWidth="1"/>
    <col min="4614" max="4618" width="13.77734375" style="23" customWidth="1"/>
    <col min="4619" max="4864" width="8.88671875" style="23"/>
    <col min="4865" max="4869" width="15.77734375" style="23" customWidth="1"/>
    <col min="4870" max="4874" width="13.77734375" style="23" customWidth="1"/>
    <col min="4875" max="5120" width="8.88671875" style="23"/>
    <col min="5121" max="5125" width="15.77734375" style="23" customWidth="1"/>
    <col min="5126" max="5130" width="13.77734375" style="23" customWidth="1"/>
    <col min="5131" max="5376" width="8.88671875" style="23"/>
    <col min="5377" max="5381" width="15.77734375" style="23" customWidth="1"/>
    <col min="5382" max="5386" width="13.77734375" style="23" customWidth="1"/>
    <col min="5387" max="5632" width="8.88671875" style="23"/>
    <col min="5633" max="5637" width="15.77734375" style="23" customWidth="1"/>
    <col min="5638" max="5642" width="13.77734375" style="23" customWidth="1"/>
    <col min="5643" max="5888" width="8.88671875" style="23"/>
    <col min="5889" max="5893" width="15.77734375" style="23" customWidth="1"/>
    <col min="5894" max="5898" width="13.77734375" style="23" customWidth="1"/>
    <col min="5899" max="6144" width="8.88671875" style="23"/>
    <col min="6145" max="6149" width="15.77734375" style="23" customWidth="1"/>
    <col min="6150" max="6154" width="13.77734375" style="23" customWidth="1"/>
    <col min="6155" max="6400" width="8.88671875" style="23"/>
    <col min="6401" max="6405" width="15.77734375" style="23" customWidth="1"/>
    <col min="6406" max="6410" width="13.77734375" style="23" customWidth="1"/>
    <col min="6411" max="6656" width="8.88671875" style="23"/>
    <col min="6657" max="6661" width="15.77734375" style="23" customWidth="1"/>
    <col min="6662" max="6666" width="13.77734375" style="23" customWidth="1"/>
    <col min="6667" max="6912" width="8.88671875" style="23"/>
    <col min="6913" max="6917" width="15.77734375" style="23" customWidth="1"/>
    <col min="6918" max="6922" width="13.77734375" style="23" customWidth="1"/>
    <col min="6923" max="7168" width="8.88671875" style="23"/>
    <col min="7169" max="7173" width="15.77734375" style="23" customWidth="1"/>
    <col min="7174" max="7178" width="13.77734375" style="23" customWidth="1"/>
    <col min="7179" max="7424" width="8.88671875" style="23"/>
    <col min="7425" max="7429" width="15.77734375" style="23" customWidth="1"/>
    <col min="7430" max="7434" width="13.77734375" style="23" customWidth="1"/>
    <col min="7435" max="7680" width="8.88671875" style="23"/>
    <col min="7681" max="7685" width="15.77734375" style="23" customWidth="1"/>
    <col min="7686" max="7690" width="13.77734375" style="23" customWidth="1"/>
    <col min="7691" max="7936" width="8.88671875" style="23"/>
    <col min="7937" max="7941" width="15.77734375" style="23" customWidth="1"/>
    <col min="7942" max="7946" width="13.77734375" style="23" customWidth="1"/>
    <col min="7947" max="8192" width="8.88671875" style="23"/>
    <col min="8193" max="8197" width="15.77734375" style="23" customWidth="1"/>
    <col min="8198" max="8202" width="13.77734375" style="23" customWidth="1"/>
    <col min="8203" max="8448" width="8.88671875" style="23"/>
    <col min="8449" max="8453" width="15.77734375" style="23" customWidth="1"/>
    <col min="8454" max="8458" width="13.77734375" style="23" customWidth="1"/>
    <col min="8459" max="8704" width="8.88671875" style="23"/>
    <col min="8705" max="8709" width="15.77734375" style="23" customWidth="1"/>
    <col min="8710" max="8714" width="13.77734375" style="23" customWidth="1"/>
    <col min="8715" max="8960" width="8.88671875" style="23"/>
    <col min="8961" max="8965" width="15.77734375" style="23" customWidth="1"/>
    <col min="8966" max="8970" width="13.77734375" style="23" customWidth="1"/>
    <col min="8971" max="9216" width="8.88671875" style="23"/>
    <col min="9217" max="9221" width="15.77734375" style="23" customWidth="1"/>
    <col min="9222" max="9226" width="13.77734375" style="23" customWidth="1"/>
    <col min="9227" max="9472" width="8.88671875" style="23"/>
    <col min="9473" max="9477" width="15.77734375" style="23" customWidth="1"/>
    <col min="9478" max="9482" width="13.77734375" style="23" customWidth="1"/>
    <col min="9483" max="9728" width="8.88671875" style="23"/>
    <col min="9729" max="9733" width="15.77734375" style="23" customWidth="1"/>
    <col min="9734" max="9738" width="13.77734375" style="23" customWidth="1"/>
    <col min="9739" max="9984" width="8.88671875" style="23"/>
    <col min="9985" max="9989" width="15.77734375" style="23" customWidth="1"/>
    <col min="9990" max="9994" width="13.77734375" style="23" customWidth="1"/>
    <col min="9995" max="10240" width="8.88671875" style="23"/>
    <col min="10241" max="10245" width="15.77734375" style="23" customWidth="1"/>
    <col min="10246" max="10250" width="13.77734375" style="23" customWidth="1"/>
    <col min="10251" max="10496" width="8.88671875" style="23"/>
    <col min="10497" max="10501" width="15.77734375" style="23" customWidth="1"/>
    <col min="10502" max="10506" width="13.77734375" style="23" customWidth="1"/>
    <col min="10507" max="10752" width="8.88671875" style="23"/>
    <col min="10753" max="10757" width="15.77734375" style="23" customWidth="1"/>
    <col min="10758" max="10762" width="13.77734375" style="23" customWidth="1"/>
    <col min="10763" max="11008" width="8.88671875" style="23"/>
    <col min="11009" max="11013" width="15.77734375" style="23" customWidth="1"/>
    <col min="11014" max="11018" width="13.77734375" style="23" customWidth="1"/>
    <col min="11019" max="11264" width="8.88671875" style="23"/>
    <col min="11265" max="11269" width="15.77734375" style="23" customWidth="1"/>
    <col min="11270" max="11274" width="13.77734375" style="23" customWidth="1"/>
    <col min="11275" max="11520" width="8.88671875" style="23"/>
    <col min="11521" max="11525" width="15.77734375" style="23" customWidth="1"/>
    <col min="11526" max="11530" width="13.77734375" style="23" customWidth="1"/>
    <col min="11531" max="11776" width="8.88671875" style="23"/>
    <col min="11777" max="11781" width="15.77734375" style="23" customWidth="1"/>
    <col min="11782" max="11786" width="13.77734375" style="23" customWidth="1"/>
    <col min="11787" max="12032" width="8.88671875" style="23"/>
    <col min="12033" max="12037" width="15.77734375" style="23" customWidth="1"/>
    <col min="12038" max="12042" width="13.77734375" style="23" customWidth="1"/>
    <col min="12043" max="12288" width="8.88671875" style="23"/>
    <col min="12289" max="12293" width="15.77734375" style="23" customWidth="1"/>
    <col min="12294" max="12298" width="13.77734375" style="23" customWidth="1"/>
    <col min="12299" max="12544" width="8.88671875" style="23"/>
    <col min="12545" max="12549" width="15.77734375" style="23" customWidth="1"/>
    <col min="12550" max="12554" width="13.77734375" style="23" customWidth="1"/>
    <col min="12555" max="12800" width="8.88671875" style="23"/>
    <col min="12801" max="12805" width="15.77734375" style="23" customWidth="1"/>
    <col min="12806" max="12810" width="13.77734375" style="23" customWidth="1"/>
    <col min="12811" max="13056" width="8.88671875" style="23"/>
    <col min="13057" max="13061" width="15.77734375" style="23" customWidth="1"/>
    <col min="13062" max="13066" width="13.77734375" style="23" customWidth="1"/>
    <col min="13067" max="13312" width="8.88671875" style="23"/>
    <col min="13313" max="13317" width="15.77734375" style="23" customWidth="1"/>
    <col min="13318" max="13322" width="13.77734375" style="23" customWidth="1"/>
    <col min="13323" max="13568" width="8.88671875" style="23"/>
    <col min="13569" max="13573" width="15.77734375" style="23" customWidth="1"/>
    <col min="13574" max="13578" width="13.77734375" style="23" customWidth="1"/>
    <col min="13579" max="13824" width="8.88671875" style="23"/>
    <col min="13825" max="13829" width="15.77734375" style="23" customWidth="1"/>
    <col min="13830" max="13834" width="13.77734375" style="23" customWidth="1"/>
    <col min="13835" max="14080" width="8.88671875" style="23"/>
    <col min="14081" max="14085" width="15.77734375" style="23" customWidth="1"/>
    <col min="14086" max="14090" width="13.77734375" style="23" customWidth="1"/>
    <col min="14091" max="14336" width="8.88671875" style="23"/>
    <col min="14337" max="14341" width="15.77734375" style="23" customWidth="1"/>
    <col min="14342" max="14346" width="13.77734375" style="23" customWidth="1"/>
    <col min="14347" max="14592" width="8.88671875" style="23"/>
    <col min="14593" max="14597" width="15.77734375" style="23" customWidth="1"/>
    <col min="14598" max="14602" width="13.77734375" style="23" customWidth="1"/>
    <col min="14603" max="14848" width="8.88671875" style="23"/>
    <col min="14849" max="14853" width="15.77734375" style="23" customWidth="1"/>
    <col min="14854" max="14858" width="13.77734375" style="23" customWidth="1"/>
    <col min="14859" max="15104" width="8.88671875" style="23"/>
    <col min="15105" max="15109" width="15.77734375" style="23" customWidth="1"/>
    <col min="15110" max="15114" width="13.77734375" style="23" customWidth="1"/>
    <col min="15115" max="15360" width="8.88671875" style="23"/>
    <col min="15361" max="15365" width="15.77734375" style="23" customWidth="1"/>
    <col min="15366" max="15370" width="13.77734375" style="23" customWidth="1"/>
    <col min="15371" max="15616" width="8.88671875" style="23"/>
    <col min="15617" max="15621" width="15.77734375" style="23" customWidth="1"/>
    <col min="15622" max="15626" width="13.77734375" style="23" customWidth="1"/>
    <col min="15627" max="15872" width="8.88671875" style="23"/>
    <col min="15873" max="15877" width="15.77734375" style="23" customWidth="1"/>
    <col min="15878" max="15882" width="13.77734375" style="23" customWidth="1"/>
    <col min="15883" max="16128" width="8.88671875" style="23"/>
    <col min="16129" max="16133" width="15.77734375" style="23" customWidth="1"/>
    <col min="16134" max="16138" width="13.77734375" style="23" customWidth="1"/>
    <col min="16139" max="16384" width="8.88671875" style="23"/>
  </cols>
  <sheetData>
    <row r="1" spans="1:10" ht="39" customHeight="1">
      <c r="A1" s="287" t="s">
        <v>285</v>
      </c>
      <c r="B1" s="287"/>
      <c r="C1" s="287"/>
      <c r="D1" s="287"/>
      <c r="E1" s="287"/>
      <c r="F1" s="22"/>
      <c r="G1" s="22"/>
      <c r="H1" s="22"/>
      <c r="I1" s="22"/>
      <c r="J1" s="22"/>
    </row>
    <row r="2" spans="1:10" ht="6" customHeigh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4"/>
      <c r="B3" s="24"/>
      <c r="C3" s="25"/>
      <c r="D3" s="288" t="s">
        <v>125</v>
      </c>
      <c r="E3" s="289"/>
      <c r="F3" s="26"/>
      <c r="G3" s="26"/>
      <c r="H3" s="26"/>
      <c r="I3" s="26"/>
      <c r="J3" s="26"/>
    </row>
    <row r="4" spans="1:10" ht="24.95" customHeight="1">
      <c r="A4" s="290" t="s">
        <v>120</v>
      </c>
      <c r="B4" s="291"/>
      <c r="C4" s="291"/>
      <c r="D4" s="291"/>
      <c r="E4" s="292"/>
    </row>
    <row r="5" spans="1:10" ht="30" customHeight="1" thickBot="1">
      <c r="A5" s="28" t="s">
        <v>2</v>
      </c>
      <c r="B5" s="29" t="s">
        <v>3</v>
      </c>
      <c r="C5" s="64" t="s">
        <v>209</v>
      </c>
      <c r="D5" s="64" t="s">
        <v>210</v>
      </c>
      <c r="E5" s="30" t="s">
        <v>121</v>
      </c>
    </row>
    <row r="6" spans="1:10" s="33" customFormat="1" ht="21.95" customHeight="1" thickTop="1">
      <c r="A6" s="31" t="s">
        <v>122</v>
      </c>
      <c r="B6" s="32"/>
      <c r="C6" s="52">
        <v>324314961</v>
      </c>
      <c r="D6" s="52">
        <f>SUM(D7:D10)</f>
        <v>305658961</v>
      </c>
      <c r="E6" s="53">
        <f>SUM(E7:E10)</f>
        <v>-18656000</v>
      </c>
    </row>
    <row r="7" spans="1:10" ht="21.95" customHeight="1">
      <c r="A7" s="34" t="str">
        <f>세입!B7</f>
        <v>입소자부담금수입</v>
      </c>
      <c r="B7" s="35" t="str">
        <f>세입!C8</f>
        <v>입소비용수입</v>
      </c>
      <c r="C7" s="36">
        <f>세입!E8</f>
        <v>54120000</v>
      </c>
      <c r="D7" s="36">
        <f>세입!F8</f>
        <v>35490000</v>
      </c>
      <c r="E7" s="37">
        <f>D7-C7</f>
        <v>-18630000</v>
      </c>
    </row>
    <row r="8" spans="1:10" ht="21.95" customHeight="1">
      <c r="A8" s="34" t="str">
        <f>세입!B14</f>
        <v>보조금수입</v>
      </c>
      <c r="B8" s="35" t="str">
        <f>세입!C15</f>
        <v>보조금수입</v>
      </c>
      <c r="C8" s="36">
        <f>세입!E15</f>
        <v>257000000</v>
      </c>
      <c r="D8" s="36">
        <f>세입!F15</f>
        <v>257000000</v>
      </c>
      <c r="E8" s="37">
        <f>D8-C8</f>
        <v>0</v>
      </c>
    </row>
    <row r="9" spans="1:10" ht="21.95" customHeight="1">
      <c r="A9" s="38" t="str">
        <f>세입!B18</f>
        <v>잡수입</v>
      </c>
      <c r="B9" s="39" t="str">
        <f>세입!C19</f>
        <v>잡수입</v>
      </c>
      <c r="C9" s="40">
        <f>세입!E19</f>
        <v>2930000</v>
      </c>
      <c r="D9" s="40">
        <f>세입!F19</f>
        <v>2904000</v>
      </c>
      <c r="E9" s="41">
        <f t="shared" ref="E9:E10" si="0">D9-C9</f>
        <v>-26000</v>
      </c>
    </row>
    <row r="10" spans="1:10" ht="21.95" customHeight="1">
      <c r="A10" s="42" t="str">
        <f>세입!B23</f>
        <v>이월금</v>
      </c>
      <c r="B10" s="43" t="str">
        <f>세입!C24</f>
        <v>이월금</v>
      </c>
      <c r="C10" s="44">
        <f>세입!E24</f>
        <v>10264961</v>
      </c>
      <c r="D10" s="44">
        <f>세입!F24</f>
        <v>10264961</v>
      </c>
      <c r="E10" s="45">
        <f t="shared" si="0"/>
        <v>0</v>
      </c>
    </row>
    <row r="11" spans="1:10" ht="21.95" customHeight="1">
      <c r="A11" s="46"/>
      <c r="B11" s="46"/>
      <c r="C11" s="47"/>
      <c r="D11" s="48"/>
      <c r="E11" s="49"/>
    </row>
    <row r="12" spans="1:10" ht="21.95" customHeight="1">
      <c r="A12" s="50"/>
      <c r="B12" s="50"/>
      <c r="C12" s="50"/>
      <c r="D12" s="50"/>
      <c r="E12" s="51"/>
    </row>
    <row r="13" spans="1:10" s="27" customFormat="1" ht="24.95" customHeight="1">
      <c r="A13" s="290" t="s">
        <v>123</v>
      </c>
      <c r="B13" s="291"/>
      <c r="C13" s="291"/>
      <c r="D13" s="291"/>
      <c r="E13" s="292"/>
    </row>
    <row r="14" spans="1:10" ht="30" customHeight="1" thickBot="1">
      <c r="A14" s="28" t="s">
        <v>2</v>
      </c>
      <c r="B14" s="29" t="s">
        <v>3</v>
      </c>
      <c r="C14" s="64" t="s">
        <v>209</v>
      </c>
      <c r="D14" s="64" t="s">
        <v>210</v>
      </c>
      <c r="E14" s="30" t="s">
        <v>121</v>
      </c>
    </row>
    <row r="15" spans="1:10" s="27" customFormat="1" ht="21.95" customHeight="1" thickTop="1">
      <c r="A15" s="31" t="s">
        <v>124</v>
      </c>
      <c r="B15" s="32"/>
      <c r="C15" s="52">
        <v>324314961</v>
      </c>
      <c r="D15" s="52">
        <f>SUM(D16:D23)</f>
        <v>305658961</v>
      </c>
      <c r="E15" s="53">
        <f>D15-C15</f>
        <v>-18656000</v>
      </c>
    </row>
    <row r="16" spans="1:10" s="27" customFormat="1" ht="21.95" customHeight="1">
      <c r="A16" s="284" t="str">
        <f>세출!B8</f>
        <v>사무비</v>
      </c>
      <c r="B16" s="39" t="str">
        <f>세출!C9</f>
        <v>인건비</v>
      </c>
      <c r="C16" s="54">
        <f>세출!E9</f>
        <v>242978740</v>
      </c>
      <c r="D16" s="54">
        <f>세출!F9</f>
        <v>229644960</v>
      </c>
      <c r="E16" s="65">
        <f t="shared" ref="E16:E23" si="1">D16-C16</f>
        <v>-13333780</v>
      </c>
    </row>
    <row r="17" spans="1:7" s="27" customFormat="1" ht="21.95" customHeight="1">
      <c r="A17" s="285"/>
      <c r="B17" s="55" t="str">
        <f>세출!C48</f>
        <v>업무추진비</v>
      </c>
      <c r="C17" s="54">
        <f>세출!E48</f>
        <v>1000000</v>
      </c>
      <c r="D17" s="54">
        <f>세출!F48</f>
        <v>1120000</v>
      </c>
      <c r="E17" s="65">
        <f t="shared" si="1"/>
        <v>120000</v>
      </c>
      <c r="F17" s="56"/>
      <c r="G17" s="56"/>
    </row>
    <row r="18" spans="1:7" s="27" customFormat="1" ht="21.95" customHeight="1">
      <c r="A18" s="286"/>
      <c r="B18" s="46" t="str">
        <f>세출!C51</f>
        <v>운영비</v>
      </c>
      <c r="C18" s="54">
        <f>세출!E51</f>
        <v>43677240</v>
      </c>
      <c r="D18" s="54">
        <f>세출!F51</f>
        <v>42412680</v>
      </c>
      <c r="E18" s="65">
        <f t="shared" si="1"/>
        <v>-1264560</v>
      </c>
    </row>
    <row r="19" spans="1:7" s="27" customFormat="1" ht="21.95" customHeight="1">
      <c r="A19" s="206" t="str">
        <f>세출!B77</f>
        <v>재산조성비</v>
      </c>
      <c r="B19" s="55" t="str">
        <f>세출!C78</f>
        <v>시설비</v>
      </c>
      <c r="C19" s="54">
        <f>세출!E78</f>
        <v>0</v>
      </c>
      <c r="D19" s="54">
        <f>세출!G78</f>
        <v>400000</v>
      </c>
      <c r="E19" s="65">
        <f t="shared" si="1"/>
        <v>400000</v>
      </c>
    </row>
    <row r="20" spans="1:7" s="27" customFormat="1" ht="21.95" customHeight="1">
      <c r="A20" s="284" t="str">
        <f>세출!B80</f>
        <v>사업비</v>
      </c>
      <c r="B20" s="35" t="str">
        <f>세출!C81</f>
        <v>운영비</v>
      </c>
      <c r="C20" s="54">
        <f>세출!E81</f>
        <v>25764000</v>
      </c>
      <c r="D20" s="54">
        <f>세출!F81</f>
        <v>21664000</v>
      </c>
      <c r="E20" s="65">
        <f t="shared" si="1"/>
        <v>-4100000</v>
      </c>
    </row>
    <row r="21" spans="1:7" s="27" customFormat="1" ht="21.95" customHeight="1">
      <c r="A21" s="285"/>
      <c r="B21" s="35" t="str">
        <f>세출!C87</f>
        <v>사업비</v>
      </c>
      <c r="C21" s="54">
        <f>세출!E87</f>
        <v>7060000</v>
      </c>
      <c r="D21" s="54">
        <f>세출!F87</f>
        <v>6580000</v>
      </c>
      <c r="E21" s="65">
        <f t="shared" si="1"/>
        <v>-480000</v>
      </c>
    </row>
    <row r="22" spans="1:7" s="27" customFormat="1" ht="21.95" customHeight="1">
      <c r="A22" s="286"/>
      <c r="B22" s="35" t="str">
        <f>세출!C114</f>
        <v>일반사업비</v>
      </c>
      <c r="C22" s="54">
        <f>세출!E114</f>
        <v>3729000</v>
      </c>
      <c r="D22" s="54">
        <f>세출!F114</f>
        <v>3729000</v>
      </c>
      <c r="E22" s="65">
        <f t="shared" si="1"/>
        <v>0</v>
      </c>
    </row>
    <row r="23" spans="1:7" s="27" customFormat="1" ht="21.95" customHeight="1">
      <c r="A23" s="42" t="s">
        <v>159</v>
      </c>
      <c r="B23" s="57" t="s">
        <v>159</v>
      </c>
      <c r="C23" s="58">
        <f>세출!E127</f>
        <v>105981</v>
      </c>
      <c r="D23" s="58">
        <f>세출!F127</f>
        <v>108321</v>
      </c>
      <c r="E23" s="66">
        <f t="shared" si="1"/>
        <v>2340</v>
      </c>
    </row>
    <row r="24" spans="1:7" s="27" customFormat="1" ht="21.95" customHeight="1">
      <c r="A24" s="46"/>
      <c r="B24" s="46"/>
      <c r="C24" s="59"/>
      <c r="D24" s="48"/>
      <c r="E24" s="60"/>
    </row>
    <row r="25" spans="1:7" s="27" customFormat="1" ht="21.95" customHeight="1">
      <c r="B25" s="61"/>
      <c r="C25" s="61"/>
      <c r="D25" s="61"/>
    </row>
    <row r="26" spans="1:7" s="27" customFormat="1" ht="12">
      <c r="B26" s="62"/>
      <c r="C26" s="62"/>
      <c r="D26" s="63"/>
    </row>
    <row r="27" spans="1:7" s="27" customFormat="1" ht="24.75" customHeight="1"/>
  </sheetData>
  <mergeCells count="6">
    <mergeCell ref="A20:A22"/>
    <mergeCell ref="A1:E1"/>
    <mergeCell ref="D3:E3"/>
    <mergeCell ref="A4:E4"/>
    <mergeCell ref="A13:E13"/>
    <mergeCell ref="A16:A18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rstPageNumber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T30"/>
  <sheetViews>
    <sheetView view="pageBreakPreview" topLeftCell="B1" zoomScaleNormal="80" zoomScaleSheetLayoutView="100" workbookViewId="0">
      <selection activeCell="F4" sqref="F4:F5"/>
    </sheetView>
  </sheetViews>
  <sheetFormatPr defaultRowHeight="13.5"/>
  <cols>
    <col min="1" max="1" width="2.6640625" style="3" customWidth="1"/>
    <col min="2" max="2" width="5.109375" style="3" customWidth="1"/>
    <col min="3" max="3" width="5.44140625" style="3" customWidth="1"/>
    <col min="4" max="4" width="13.77734375" style="3" customWidth="1"/>
    <col min="5" max="5" width="15.77734375" style="6" customWidth="1"/>
    <col min="6" max="7" width="15.77734375" style="3" customWidth="1"/>
    <col min="8" max="8" width="20.77734375" style="3" customWidth="1"/>
    <col min="9" max="9" width="11.77734375" style="3" customWidth="1"/>
    <col min="10" max="11" width="3.77734375" style="3" customWidth="1"/>
    <col min="12" max="12" width="6.77734375" style="3" customWidth="1"/>
    <col min="13" max="14" width="3.77734375" style="3" customWidth="1"/>
    <col min="15" max="15" width="5.77734375" style="3" customWidth="1"/>
    <col min="16" max="16" width="3.77734375" style="3" customWidth="1"/>
    <col min="17" max="17" width="13.77734375" style="3" customWidth="1"/>
    <col min="18" max="19" width="8.88671875" style="3"/>
    <col min="20" max="20" width="11.5546875" style="3" bestFit="1" customWidth="1"/>
    <col min="21" max="22" width="8.88671875" style="3"/>
    <col min="23" max="23" width="11.5546875" style="3" bestFit="1" customWidth="1"/>
    <col min="24" max="16384" width="8.88671875" style="3"/>
  </cols>
  <sheetData>
    <row r="3" spans="2:17" s="12" customFormat="1" ht="35.1" customHeight="1" thickBot="1">
      <c r="B3" s="150" t="s">
        <v>129</v>
      </c>
      <c r="C3" s="150"/>
      <c r="D3" s="10"/>
      <c r="E3" s="11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 t="s">
        <v>81</v>
      </c>
    </row>
    <row r="4" spans="2:17" ht="24.95" customHeight="1">
      <c r="B4" s="300" t="s">
        <v>2</v>
      </c>
      <c r="C4" s="294" t="s">
        <v>3</v>
      </c>
      <c r="D4" s="294" t="s">
        <v>4</v>
      </c>
      <c r="E4" s="302" t="s">
        <v>211</v>
      </c>
      <c r="F4" s="302" t="s">
        <v>212</v>
      </c>
      <c r="G4" s="103" t="s">
        <v>5</v>
      </c>
      <c r="H4" s="293" t="s">
        <v>153</v>
      </c>
      <c r="I4" s="294"/>
      <c r="J4" s="294"/>
      <c r="K4" s="294"/>
      <c r="L4" s="294"/>
      <c r="M4" s="294"/>
      <c r="N4" s="294"/>
      <c r="O4" s="294"/>
      <c r="P4" s="294"/>
      <c r="Q4" s="295"/>
    </row>
    <row r="5" spans="2:17" ht="24.95" customHeight="1" thickBot="1">
      <c r="B5" s="301"/>
      <c r="C5" s="296"/>
      <c r="D5" s="296"/>
      <c r="E5" s="303"/>
      <c r="F5" s="303"/>
      <c r="G5" s="102" t="s">
        <v>6</v>
      </c>
      <c r="H5" s="296"/>
      <c r="I5" s="296"/>
      <c r="J5" s="296"/>
      <c r="K5" s="296"/>
      <c r="L5" s="296"/>
      <c r="M5" s="296"/>
      <c r="N5" s="296"/>
      <c r="O5" s="296"/>
      <c r="P5" s="296"/>
      <c r="Q5" s="297"/>
    </row>
    <row r="6" spans="2:17" ht="24.95" customHeight="1" thickBot="1">
      <c r="B6" s="298" t="s">
        <v>8</v>
      </c>
      <c r="C6" s="299"/>
      <c r="D6" s="299"/>
      <c r="E6" s="127">
        <f>E7+E14+E18+E23</f>
        <v>324314961</v>
      </c>
      <c r="F6" s="112">
        <f>F7+F14+F18+F23</f>
        <v>305658961</v>
      </c>
      <c r="G6" s="112">
        <f>F6-E6</f>
        <v>-18656000</v>
      </c>
      <c r="H6" s="68"/>
      <c r="I6" s="69"/>
      <c r="J6" s="69"/>
      <c r="K6" s="69"/>
      <c r="L6" s="69"/>
      <c r="M6" s="69"/>
      <c r="N6" s="69"/>
      <c r="O6" s="69"/>
      <c r="P6" s="69"/>
      <c r="Q6" s="72">
        <f>SUM(Q7,Q14,Q18,Q23)</f>
        <v>334260961</v>
      </c>
    </row>
    <row r="7" spans="2:17" ht="24.95" customHeight="1">
      <c r="B7" s="310" t="s">
        <v>200</v>
      </c>
      <c r="C7" s="311"/>
      <c r="D7" s="309"/>
      <c r="E7" s="174">
        <v>54120000</v>
      </c>
      <c r="F7" s="113">
        <f>F8</f>
        <v>35490000</v>
      </c>
      <c r="G7" s="113">
        <f t="shared" ref="G7:G13" si="0">F7-E7</f>
        <v>-18630000</v>
      </c>
      <c r="H7" s="175" t="s">
        <v>261</v>
      </c>
      <c r="I7" s="75"/>
      <c r="J7" s="75"/>
      <c r="K7" s="75"/>
      <c r="L7" s="75"/>
      <c r="M7" s="75"/>
      <c r="N7" s="75"/>
      <c r="O7" s="75"/>
      <c r="P7" s="75"/>
      <c r="Q7" s="76">
        <f>Q9+Q12+Q11+Q13</f>
        <v>64092000</v>
      </c>
    </row>
    <row r="8" spans="2:17" ht="24.95" customHeight="1">
      <c r="B8" s="176"/>
      <c r="C8" s="312" t="s">
        <v>201</v>
      </c>
      <c r="D8" s="306"/>
      <c r="E8" s="177">
        <v>54120000</v>
      </c>
      <c r="F8" s="114">
        <f>Q8</f>
        <v>35490000</v>
      </c>
      <c r="G8" s="116">
        <f>F8-E8</f>
        <v>-18630000</v>
      </c>
      <c r="H8" s="77" t="s">
        <v>260</v>
      </c>
      <c r="I8" s="4"/>
      <c r="J8" s="4"/>
      <c r="K8" s="4"/>
      <c r="L8" s="4"/>
      <c r="M8" s="4"/>
      <c r="N8" s="4"/>
      <c r="O8" s="4"/>
      <c r="P8" s="178"/>
      <c r="Q8" s="89">
        <f>Q9</f>
        <v>35490000</v>
      </c>
    </row>
    <row r="9" spans="2:17" ht="24.95" customHeight="1">
      <c r="B9" s="122"/>
      <c r="C9" s="124"/>
      <c r="D9" s="123" t="s">
        <v>201</v>
      </c>
      <c r="E9" s="179">
        <f>E10+E11+E12+E13</f>
        <v>54120000</v>
      </c>
      <c r="F9" s="129">
        <f>F10+F11+F12+F13</f>
        <v>35490000</v>
      </c>
      <c r="G9" s="129">
        <f t="shared" si="0"/>
        <v>-18630000</v>
      </c>
      <c r="H9" s="130" t="s">
        <v>260</v>
      </c>
      <c r="I9" s="180"/>
      <c r="J9" s="132"/>
      <c r="K9" s="132"/>
      <c r="L9" s="133"/>
      <c r="M9" s="187"/>
      <c r="N9" s="132"/>
      <c r="O9" s="133"/>
      <c r="P9" s="132"/>
      <c r="Q9" s="181">
        <f>Q10+Q11+Q12+Q13</f>
        <v>35490000</v>
      </c>
    </row>
    <row r="10" spans="2:17" ht="24.95" customHeight="1">
      <c r="B10" s="122"/>
      <c r="C10" s="123"/>
      <c r="D10" s="123"/>
      <c r="E10" s="177">
        <v>10824000</v>
      </c>
      <c r="F10" s="114">
        <f t="shared" ref="F10" si="1">Q10</f>
        <v>6888000</v>
      </c>
      <c r="G10" s="114">
        <f t="shared" ref="G10" si="2">F10-E10</f>
        <v>-3936000</v>
      </c>
      <c r="H10" s="92" t="s">
        <v>50</v>
      </c>
      <c r="I10" s="182">
        <v>2000</v>
      </c>
      <c r="J10" s="78" t="s">
        <v>11</v>
      </c>
      <c r="K10" s="78" t="s">
        <v>12</v>
      </c>
      <c r="L10" s="79">
        <v>14</v>
      </c>
      <c r="M10" s="95" t="s">
        <v>14</v>
      </c>
      <c r="N10" s="78" t="s">
        <v>12</v>
      </c>
      <c r="O10" s="79">
        <v>246</v>
      </c>
      <c r="P10" s="78" t="s">
        <v>29</v>
      </c>
      <c r="Q10" s="183">
        <f>I10*L10*O10</f>
        <v>6888000</v>
      </c>
    </row>
    <row r="11" spans="2:17" ht="24.95" customHeight="1">
      <c r="B11" s="122"/>
      <c r="C11" s="123"/>
      <c r="D11" s="123"/>
      <c r="E11" s="177">
        <v>2706000</v>
      </c>
      <c r="F11" s="114">
        <f t="shared" ref="F11:F16" si="3">Q11</f>
        <v>1722000</v>
      </c>
      <c r="G11" s="114">
        <f t="shared" si="0"/>
        <v>-984000</v>
      </c>
      <c r="H11" s="77" t="s">
        <v>96</v>
      </c>
      <c r="I11" s="182">
        <v>500</v>
      </c>
      <c r="J11" s="78" t="s">
        <v>11</v>
      </c>
      <c r="K11" s="78" t="s">
        <v>12</v>
      </c>
      <c r="L11" s="79">
        <v>14</v>
      </c>
      <c r="M11" s="78" t="s">
        <v>14</v>
      </c>
      <c r="N11" s="78" t="s">
        <v>12</v>
      </c>
      <c r="O11" s="79">
        <v>246</v>
      </c>
      <c r="P11" s="78" t="s">
        <v>29</v>
      </c>
      <c r="Q11" s="183">
        <f>I11*L11*O11</f>
        <v>1722000</v>
      </c>
    </row>
    <row r="12" spans="2:17" ht="24.95" customHeight="1">
      <c r="B12" s="122"/>
      <c r="C12" s="123"/>
      <c r="D12" s="123"/>
      <c r="E12" s="177">
        <v>40590000</v>
      </c>
      <c r="F12" s="114">
        <f t="shared" si="3"/>
        <v>25830000</v>
      </c>
      <c r="G12" s="114">
        <f t="shared" si="0"/>
        <v>-14760000</v>
      </c>
      <c r="H12" s="92" t="s">
        <v>243</v>
      </c>
      <c r="I12" s="93">
        <v>7500</v>
      </c>
      <c r="J12" s="78" t="s">
        <v>11</v>
      </c>
      <c r="K12" s="78" t="s">
        <v>12</v>
      </c>
      <c r="L12" s="79">
        <v>14</v>
      </c>
      <c r="M12" s="78" t="s">
        <v>14</v>
      </c>
      <c r="N12" s="78" t="s">
        <v>12</v>
      </c>
      <c r="O12" s="79">
        <v>246</v>
      </c>
      <c r="P12" s="78" t="s">
        <v>29</v>
      </c>
      <c r="Q12" s="183">
        <f>I12*L12*O12</f>
        <v>25830000</v>
      </c>
    </row>
    <row r="13" spans="2:17" ht="24.95" customHeight="1">
      <c r="B13" s="141"/>
      <c r="C13" s="136"/>
      <c r="D13" s="200"/>
      <c r="E13" s="268">
        <v>0</v>
      </c>
      <c r="F13" s="115">
        <f>Q13</f>
        <v>1050000</v>
      </c>
      <c r="G13" s="115">
        <f t="shared" si="0"/>
        <v>1050000</v>
      </c>
      <c r="H13" s="92" t="s">
        <v>244</v>
      </c>
      <c r="I13" s="81">
        <v>17500</v>
      </c>
      <c r="J13" s="82" t="s">
        <v>11</v>
      </c>
      <c r="K13" s="82" t="s">
        <v>12</v>
      </c>
      <c r="L13" s="83">
        <v>1</v>
      </c>
      <c r="M13" s="82" t="s">
        <v>14</v>
      </c>
      <c r="N13" s="82" t="s">
        <v>12</v>
      </c>
      <c r="O13" s="83">
        <v>60</v>
      </c>
      <c r="P13" s="82" t="s">
        <v>29</v>
      </c>
      <c r="Q13" s="185">
        <f>I13*L13*O13</f>
        <v>1050000</v>
      </c>
    </row>
    <row r="14" spans="2:17" ht="24.95" customHeight="1">
      <c r="B14" s="304" t="s">
        <v>0</v>
      </c>
      <c r="C14" s="305"/>
      <c r="D14" s="306"/>
      <c r="E14" s="186">
        <f>SUM(E16:E17)</f>
        <v>257000000</v>
      </c>
      <c r="F14" s="116">
        <f t="shared" si="3"/>
        <v>257000000</v>
      </c>
      <c r="G14" s="262">
        <f t="shared" ref="G14:G22" si="4">F14-E14</f>
        <v>0</v>
      </c>
      <c r="H14" s="84" t="s">
        <v>258</v>
      </c>
      <c r="I14" s="85"/>
      <c r="J14" s="86"/>
      <c r="K14" s="86"/>
      <c r="L14" s="87"/>
      <c r="M14" s="86"/>
      <c r="N14" s="86"/>
      <c r="O14" s="87"/>
      <c r="P14" s="88"/>
      <c r="Q14" s="89">
        <f>SUM(Q16:Q17)</f>
        <v>257000000</v>
      </c>
    </row>
    <row r="15" spans="2:17" ht="24.95" customHeight="1">
      <c r="B15" s="120"/>
      <c r="C15" s="307" t="s">
        <v>0</v>
      </c>
      <c r="D15" s="306"/>
      <c r="E15" s="179">
        <f>SUM(E16:E17)</f>
        <v>257000000</v>
      </c>
      <c r="F15" s="129">
        <f>SUM(F16:F17)</f>
        <v>257000000</v>
      </c>
      <c r="G15" s="264">
        <f t="shared" si="4"/>
        <v>0</v>
      </c>
      <c r="H15" s="84" t="s">
        <v>259</v>
      </c>
      <c r="I15" s="131"/>
      <c r="J15" s="132"/>
      <c r="K15" s="132"/>
      <c r="L15" s="133"/>
      <c r="M15" s="132"/>
      <c r="N15" s="132"/>
      <c r="O15" s="133"/>
      <c r="P15" s="134"/>
      <c r="Q15" s="135">
        <f>SUM(Q16:Q17)</f>
        <v>257000000</v>
      </c>
    </row>
    <row r="16" spans="2:17" ht="24.95" customHeight="1">
      <c r="B16" s="122"/>
      <c r="C16" s="124"/>
      <c r="D16" s="137" t="s">
        <v>202</v>
      </c>
      <c r="E16" s="186">
        <v>206400000</v>
      </c>
      <c r="F16" s="116">
        <f t="shared" si="3"/>
        <v>206400000</v>
      </c>
      <c r="G16" s="262">
        <f t="shared" si="4"/>
        <v>0</v>
      </c>
      <c r="H16" s="84" t="s">
        <v>51</v>
      </c>
      <c r="I16" s="85">
        <v>51600000</v>
      </c>
      <c r="J16" s="86" t="s">
        <v>11</v>
      </c>
      <c r="K16" s="86" t="s">
        <v>12</v>
      </c>
      <c r="L16" s="87">
        <v>4</v>
      </c>
      <c r="M16" s="275" t="s">
        <v>15</v>
      </c>
      <c r="N16" s="275"/>
      <c r="O16" s="87"/>
      <c r="P16" s="88"/>
      <c r="Q16" s="89">
        <f t="shared" ref="Q16:Q17" si="5">I16*L16</f>
        <v>206400000</v>
      </c>
    </row>
    <row r="17" spans="2:20" ht="24.95" customHeight="1">
      <c r="B17" s="141"/>
      <c r="C17" s="136"/>
      <c r="D17" s="136" t="s">
        <v>203</v>
      </c>
      <c r="E17" s="184">
        <v>50600000</v>
      </c>
      <c r="F17" s="115">
        <f>Q17</f>
        <v>50600000</v>
      </c>
      <c r="G17" s="266">
        <f t="shared" si="4"/>
        <v>0</v>
      </c>
      <c r="H17" s="80" t="s">
        <v>52</v>
      </c>
      <c r="I17" s="81">
        <v>12650000</v>
      </c>
      <c r="J17" s="82" t="s">
        <v>11</v>
      </c>
      <c r="K17" s="82" t="s">
        <v>12</v>
      </c>
      <c r="L17" s="83">
        <v>4</v>
      </c>
      <c r="M17" s="188" t="s">
        <v>15</v>
      </c>
      <c r="N17" s="82"/>
      <c r="O17" s="83"/>
      <c r="P17" s="90"/>
      <c r="Q17" s="91">
        <f t="shared" si="5"/>
        <v>50600000</v>
      </c>
    </row>
    <row r="18" spans="2:20" ht="24.95" customHeight="1">
      <c r="B18" s="304" t="s">
        <v>9</v>
      </c>
      <c r="C18" s="305"/>
      <c r="D18" s="306"/>
      <c r="E18" s="179">
        <f>E19</f>
        <v>2930000</v>
      </c>
      <c r="F18" s="129">
        <f>Q18</f>
        <v>2904000</v>
      </c>
      <c r="G18" s="129">
        <f t="shared" si="4"/>
        <v>-26000</v>
      </c>
      <c r="H18" s="130" t="s">
        <v>257</v>
      </c>
      <c r="I18" s="131" t="s">
        <v>1</v>
      </c>
      <c r="J18" s="132" t="s">
        <v>1</v>
      </c>
      <c r="K18" s="132" t="s">
        <v>1</v>
      </c>
      <c r="L18" s="133" t="s">
        <v>1</v>
      </c>
      <c r="M18" s="132" t="s">
        <v>1</v>
      </c>
      <c r="N18" s="132" t="s">
        <v>1</v>
      </c>
      <c r="O18" s="133" t="s">
        <v>1</v>
      </c>
      <c r="P18" s="134" t="s">
        <v>1</v>
      </c>
      <c r="Q18" s="135">
        <f>Q19</f>
        <v>2904000</v>
      </c>
      <c r="T18" s="2"/>
    </row>
    <row r="19" spans="2:20" ht="24.95" customHeight="1">
      <c r="B19" s="120"/>
      <c r="C19" s="308" t="s">
        <v>9</v>
      </c>
      <c r="D19" s="309"/>
      <c r="E19" s="186">
        <f>E20</f>
        <v>2930000</v>
      </c>
      <c r="F19" s="116">
        <f>Q19</f>
        <v>2904000</v>
      </c>
      <c r="G19" s="116">
        <f t="shared" si="4"/>
        <v>-26000</v>
      </c>
      <c r="H19" s="84" t="s">
        <v>257</v>
      </c>
      <c r="I19" s="85"/>
      <c r="J19" s="86"/>
      <c r="K19" s="86"/>
      <c r="L19" s="87"/>
      <c r="M19" s="86"/>
      <c r="N19" s="86"/>
      <c r="O19" s="87"/>
      <c r="P19" s="88"/>
      <c r="Q19" s="89">
        <f>Q20</f>
        <v>2904000</v>
      </c>
      <c r="T19" s="2"/>
    </row>
    <row r="20" spans="2:20" ht="24.95" customHeight="1">
      <c r="B20" s="122"/>
      <c r="C20" s="124"/>
      <c r="D20" s="123" t="s">
        <v>204</v>
      </c>
      <c r="E20" s="177">
        <f>E21+E22</f>
        <v>2930000</v>
      </c>
      <c r="F20" s="114">
        <f>F21+F22</f>
        <v>2904000</v>
      </c>
      <c r="G20" s="114">
        <f t="shared" si="4"/>
        <v>-26000</v>
      </c>
      <c r="H20" s="92" t="s">
        <v>204</v>
      </c>
      <c r="I20" s="93"/>
      <c r="J20" s="78"/>
      <c r="K20" s="78"/>
      <c r="L20" s="79"/>
      <c r="M20" s="78"/>
      <c r="N20" s="78"/>
      <c r="O20" s="79"/>
      <c r="P20" s="73"/>
      <c r="Q20" s="94">
        <f>Q21+Q22</f>
        <v>2904000</v>
      </c>
      <c r="T20" s="2"/>
    </row>
    <row r="21" spans="2:20" ht="24.95" customHeight="1">
      <c r="B21" s="122"/>
      <c r="C21" s="123"/>
      <c r="D21" s="123"/>
      <c r="E21" s="177">
        <v>50000</v>
      </c>
      <c r="F21" s="114">
        <f>Q21</f>
        <v>24000</v>
      </c>
      <c r="G21" s="114">
        <f t="shared" si="4"/>
        <v>-26000</v>
      </c>
      <c r="H21" s="92" t="s">
        <v>54</v>
      </c>
      <c r="I21" s="93">
        <v>12000</v>
      </c>
      <c r="J21" s="78" t="s">
        <v>11</v>
      </c>
      <c r="K21" s="78" t="s">
        <v>12</v>
      </c>
      <c r="L21" s="79">
        <v>2</v>
      </c>
      <c r="M21" s="78" t="s">
        <v>16</v>
      </c>
      <c r="N21" s="78"/>
      <c r="O21" s="79"/>
      <c r="P21" s="73"/>
      <c r="Q21" s="94">
        <f>I21*L21</f>
        <v>24000</v>
      </c>
      <c r="T21" s="2"/>
    </row>
    <row r="22" spans="2:20" ht="24.95" customHeight="1">
      <c r="B22" s="122"/>
      <c r="C22" s="123"/>
      <c r="D22" s="123"/>
      <c r="E22" s="177">
        <v>2880000</v>
      </c>
      <c r="F22" s="114">
        <f t="shared" ref="F22" si="6">Q22</f>
        <v>2880000</v>
      </c>
      <c r="G22" s="263">
        <f t="shared" si="4"/>
        <v>0</v>
      </c>
      <c r="H22" s="77" t="s">
        <v>82</v>
      </c>
      <c r="I22" s="93">
        <v>30000</v>
      </c>
      <c r="J22" s="78" t="s">
        <v>11</v>
      </c>
      <c r="K22" s="78" t="s">
        <v>12</v>
      </c>
      <c r="L22" s="79">
        <v>8</v>
      </c>
      <c r="M22" s="78" t="s">
        <v>177</v>
      </c>
      <c r="N22" s="78" t="s">
        <v>12</v>
      </c>
      <c r="O22" s="79">
        <v>12</v>
      </c>
      <c r="P22" s="78" t="s">
        <v>181</v>
      </c>
      <c r="Q22" s="94">
        <f>I22*L22*O22</f>
        <v>2880000</v>
      </c>
      <c r="T22" s="2"/>
    </row>
    <row r="23" spans="2:20" ht="24.95" customHeight="1">
      <c r="B23" s="304" t="s">
        <v>49</v>
      </c>
      <c r="C23" s="305"/>
      <c r="D23" s="306"/>
      <c r="E23" s="116">
        <v>10264961</v>
      </c>
      <c r="F23" s="116">
        <f>Q23</f>
        <v>10264961</v>
      </c>
      <c r="G23" s="262">
        <f t="shared" ref="G23:G28" si="7">F23-E23</f>
        <v>0</v>
      </c>
      <c r="H23" s="84" t="s">
        <v>256</v>
      </c>
      <c r="I23" s="85"/>
      <c r="J23" s="86"/>
      <c r="K23" s="86"/>
      <c r="L23" s="87"/>
      <c r="M23" s="86"/>
      <c r="N23" s="86"/>
      <c r="O23" s="87"/>
      <c r="P23" s="88"/>
      <c r="Q23" s="89">
        <f>Q24</f>
        <v>10264961</v>
      </c>
      <c r="T23" s="2"/>
    </row>
    <row r="24" spans="2:20" ht="24.95" customHeight="1">
      <c r="B24" s="120"/>
      <c r="C24" s="307" t="s">
        <v>49</v>
      </c>
      <c r="D24" s="306"/>
      <c r="E24" s="116">
        <v>10264961</v>
      </c>
      <c r="F24" s="116">
        <f>Q24</f>
        <v>10264961</v>
      </c>
      <c r="G24" s="262">
        <f t="shared" si="7"/>
        <v>0</v>
      </c>
      <c r="H24" s="84" t="s">
        <v>256</v>
      </c>
      <c r="I24" s="85"/>
      <c r="J24" s="86"/>
      <c r="K24" s="86"/>
      <c r="L24" s="87"/>
      <c r="M24" s="86"/>
      <c r="N24" s="86"/>
      <c r="O24" s="87"/>
      <c r="P24" s="88"/>
      <c r="Q24" s="89">
        <f>Q25</f>
        <v>10264961</v>
      </c>
      <c r="T24" s="2"/>
    </row>
    <row r="25" spans="2:20" ht="24.95" customHeight="1">
      <c r="B25" s="122"/>
      <c r="C25" s="123"/>
      <c r="D25" s="123" t="s">
        <v>206</v>
      </c>
      <c r="E25" s="114">
        <f>E26+E27+E28</f>
        <v>10264961</v>
      </c>
      <c r="F25" s="114">
        <f>F26+F27+F28</f>
        <v>10264961</v>
      </c>
      <c r="G25" s="263">
        <f t="shared" ref="G25:G27" si="8">F25-E25</f>
        <v>0</v>
      </c>
      <c r="H25" s="92" t="s">
        <v>205</v>
      </c>
      <c r="I25" s="93"/>
      <c r="J25" s="78"/>
      <c r="K25" s="78"/>
      <c r="L25" s="79"/>
      <c r="M25" s="78"/>
      <c r="N25" s="78"/>
      <c r="O25" s="79"/>
      <c r="P25" s="73"/>
      <c r="Q25" s="94">
        <f>Q26+Q27+Q28</f>
        <v>10264961</v>
      </c>
      <c r="T25" s="2"/>
    </row>
    <row r="26" spans="2:20" ht="24.95" customHeight="1">
      <c r="B26" s="122"/>
      <c r="C26" s="123"/>
      <c r="D26" s="123"/>
      <c r="E26" s="114">
        <v>10241438</v>
      </c>
      <c r="F26" s="114">
        <f t="shared" ref="F26" si="9">Q26</f>
        <v>10241438</v>
      </c>
      <c r="G26" s="263">
        <f t="shared" ref="G26" si="10">F26-E26</f>
        <v>0</v>
      </c>
      <c r="H26" s="92" t="s">
        <v>53</v>
      </c>
      <c r="I26" s="93">
        <v>10241438</v>
      </c>
      <c r="J26" s="78" t="s">
        <v>11</v>
      </c>
      <c r="K26" s="78" t="s">
        <v>12</v>
      </c>
      <c r="L26" s="79">
        <v>1</v>
      </c>
      <c r="M26" s="78" t="s">
        <v>16</v>
      </c>
      <c r="N26" s="78"/>
      <c r="O26" s="79"/>
      <c r="P26" s="73"/>
      <c r="Q26" s="94">
        <f>I26*L26</f>
        <v>10241438</v>
      </c>
      <c r="T26" s="2"/>
    </row>
    <row r="27" spans="2:20" ht="24.95" customHeight="1">
      <c r="B27" s="120"/>
      <c r="C27" s="123"/>
      <c r="D27" s="123"/>
      <c r="E27" s="114">
        <v>23481</v>
      </c>
      <c r="F27" s="114">
        <f t="shared" ref="F27" si="11">Q27</f>
        <v>23481</v>
      </c>
      <c r="G27" s="263">
        <f t="shared" si="8"/>
        <v>0</v>
      </c>
      <c r="H27" s="77" t="s">
        <v>127</v>
      </c>
      <c r="I27" s="93">
        <v>23481</v>
      </c>
      <c r="J27" s="78" t="s">
        <v>11</v>
      </c>
      <c r="K27" s="78" t="s">
        <v>12</v>
      </c>
      <c r="L27" s="79">
        <v>1</v>
      </c>
      <c r="M27" s="78" t="s">
        <v>16</v>
      </c>
      <c r="N27" s="78"/>
      <c r="O27" s="79"/>
      <c r="P27" s="73"/>
      <c r="Q27" s="94">
        <f>I27*L27</f>
        <v>23481</v>
      </c>
      <c r="T27" s="2"/>
    </row>
    <row r="28" spans="2:20" ht="24.95" customHeight="1" thickBot="1">
      <c r="B28" s="189"/>
      <c r="C28" s="121"/>
      <c r="D28" s="121"/>
      <c r="E28" s="117">
        <v>42</v>
      </c>
      <c r="F28" s="117">
        <v>42</v>
      </c>
      <c r="G28" s="267">
        <f t="shared" si="7"/>
        <v>0</v>
      </c>
      <c r="H28" s="190" t="s">
        <v>173</v>
      </c>
      <c r="I28" s="96">
        <v>42</v>
      </c>
      <c r="J28" s="97" t="s">
        <v>11</v>
      </c>
      <c r="K28" s="97" t="s">
        <v>12</v>
      </c>
      <c r="L28" s="98">
        <v>1</v>
      </c>
      <c r="M28" s="97" t="s">
        <v>16</v>
      </c>
      <c r="N28" s="97"/>
      <c r="O28" s="98"/>
      <c r="P28" s="9"/>
      <c r="Q28" s="99">
        <f>I28*L28</f>
        <v>42</v>
      </c>
      <c r="T28" s="2"/>
    </row>
    <row r="29" spans="2:20">
      <c r="T29" s="2"/>
    </row>
    <row r="30" spans="2:20">
      <c r="T30" s="2"/>
    </row>
  </sheetData>
  <mergeCells count="15">
    <mergeCell ref="B23:D23"/>
    <mergeCell ref="C24:D24"/>
    <mergeCell ref="C19:D19"/>
    <mergeCell ref="B18:D18"/>
    <mergeCell ref="B7:D7"/>
    <mergeCell ref="C8:D8"/>
    <mergeCell ref="B14:D14"/>
    <mergeCell ref="C15:D15"/>
    <mergeCell ref="H4:Q5"/>
    <mergeCell ref="B6:D6"/>
    <mergeCell ref="B4:B5"/>
    <mergeCell ref="C4:C5"/>
    <mergeCell ref="D4:D5"/>
    <mergeCell ref="F4:F5"/>
    <mergeCell ref="E4:E5"/>
  </mergeCells>
  <phoneticPr fontId="2" type="noConversion"/>
  <printOptions horizontalCentered="1"/>
  <pageMargins left="0.39370078740157483" right="0.39370078740157483" top="0.78740157480314965" bottom="0.19685039370078741" header="0.39370078740157483" footer="0"/>
  <pageSetup paperSize="9" scale="55" firstPageNumber="4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131"/>
  <sheetViews>
    <sheetView view="pageBreakPreview" topLeftCell="B1" zoomScale="85" zoomScaleNormal="85" zoomScaleSheetLayoutView="85" workbookViewId="0">
      <selection activeCell="F5" sqref="F5:F6"/>
    </sheetView>
  </sheetViews>
  <sheetFormatPr defaultRowHeight="18" customHeight="1"/>
  <cols>
    <col min="1" max="1" width="1.77734375" style="3" customWidth="1"/>
    <col min="2" max="2" width="3.5546875" style="3" customWidth="1"/>
    <col min="3" max="3" width="3.88671875" style="3" customWidth="1"/>
    <col min="4" max="4" width="12.109375" style="3" customWidth="1"/>
    <col min="5" max="7" width="15.77734375" style="3" customWidth="1"/>
    <col min="8" max="8" width="20.77734375" style="3" customWidth="1"/>
    <col min="9" max="9" width="11.77734375" style="4" customWidth="1"/>
    <col min="10" max="11" width="3.77734375" style="4" customWidth="1"/>
    <col min="12" max="12" width="6.77734375" style="4" customWidth="1"/>
    <col min="13" max="14" width="3.77734375" style="4" customWidth="1"/>
    <col min="15" max="15" width="5.77734375" style="4" customWidth="1"/>
    <col min="16" max="16" width="3.77734375" style="4" customWidth="1"/>
    <col min="17" max="17" width="13.77734375" style="4" customWidth="1"/>
    <col min="18" max="18" width="13.77734375" style="2" bestFit="1" customWidth="1"/>
    <col min="19" max="19" width="17.88671875" style="3" bestFit="1" customWidth="1"/>
    <col min="20" max="16384" width="8.88671875" style="3"/>
  </cols>
  <sheetData>
    <row r="2" spans="2:19" ht="18" customHeight="1">
      <c r="E2" s="2">
        <f>F2-F7</f>
        <v>0</v>
      </c>
      <c r="F2" s="15">
        <f>세입!F6</f>
        <v>305658961</v>
      </c>
      <c r="G2" s="173">
        <f>F7-F2</f>
        <v>0</v>
      </c>
    </row>
    <row r="3" spans="2:19" ht="18" customHeight="1">
      <c r="I3" s="67"/>
      <c r="Q3" s="100"/>
    </row>
    <row r="4" spans="2:19" s="12" customFormat="1" ht="35.1" customHeight="1" thickBot="1">
      <c r="B4" s="1" t="s">
        <v>130</v>
      </c>
      <c r="C4" s="1"/>
      <c r="D4" s="10"/>
      <c r="E4" s="10"/>
      <c r="F4" s="10"/>
      <c r="G4" s="10"/>
      <c r="H4" s="13"/>
      <c r="I4" s="13"/>
      <c r="J4" s="13"/>
      <c r="K4" s="13"/>
      <c r="L4" s="13"/>
      <c r="M4" s="13"/>
      <c r="N4" s="13"/>
      <c r="O4" s="13"/>
      <c r="P4" s="13"/>
      <c r="Q4" s="14" t="s">
        <v>81</v>
      </c>
      <c r="R4" s="15"/>
    </row>
    <row r="5" spans="2:19" ht="24.95" customHeight="1">
      <c r="B5" s="300" t="s">
        <v>2</v>
      </c>
      <c r="C5" s="294" t="s">
        <v>3</v>
      </c>
      <c r="D5" s="294" t="s">
        <v>4</v>
      </c>
      <c r="E5" s="302" t="s">
        <v>211</v>
      </c>
      <c r="F5" s="302" t="s">
        <v>212</v>
      </c>
      <c r="G5" s="103" t="s">
        <v>5</v>
      </c>
      <c r="H5" s="293" t="s">
        <v>154</v>
      </c>
      <c r="I5" s="294"/>
      <c r="J5" s="294"/>
      <c r="K5" s="294"/>
      <c r="L5" s="294"/>
      <c r="M5" s="294"/>
      <c r="N5" s="294"/>
      <c r="O5" s="294"/>
      <c r="P5" s="294"/>
      <c r="Q5" s="295"/>
    </row>
    <row r="6" spans="2:19" ht="24.95" customHeight="1" thickBot="1">
      <c r="B6" s="301"/>
      <c r="C6" s="296"/>
      <c r="D6" s="296"/>
      <c r="E6" s="303"/>
      <c r="F6" s="303"/>
      <c r="G6" s="102" t="s">
        <v>6</v>
      </c>
      <c r="H6" s="296"/>
      <c r="I6" s="296"/>
      <c r="J6" s="296"/>
      <c r="K6" s="296"/>
      <c r="L6" s="296"/>
      <c r="M6" s="296"/>
      <c r="N6" s="296"/>
      <c r="O6" s="296"/>
      <c r="P6" s="296"/>
      <c r="Q6" s="297"/>
      <c r="S6" s="16"/>
    </row>
    <row r="7" spans="2:19" ht="24.95" customHeight="1" thickBot="1">
      <c r="B7" s="314" t="s">
        <v>8</v>
      </c>
      <c r="C7" s="315"/>
      <c r="D7" s="315"/>
      <c r="E7" s="112">
        <f>E8+E77+E80+E126</f>
        <v>324314961</v>
      </c>
      <c r="F7" s="112">
        <f>F8+F77+F80+F126</f>
        <v>305658961</v>
      </c>
      <c r="G7" s="112">
        <f>F7-E7</f>
        <v>-18656000</v>
      </c>
      <c r="H7" s="71"/>
      <c r="I7" s="69"/>
      <c r="J7" s="69"/>
      <c r="K7" s="69"/>
      <c r="L7" s="69"/>
      <c r="M7" s="69"/>
      <c r="N7" s="69"/>
      <c r="O7" s="69"/>
      <c r="P7" s="69"/>
      <c r="Q7" s="168">
        <f>SUM(Q8+Q77+Q80+Q126)</f>
        <v>305658961</v>
      </c>
      <c r="S7" s="70"/>
    </row>
    <row r="8" spans="2:19" ht="26.1" customHeight="1">
      <c r="B8" s="317" t="s">
        <v>141</v>
      </c>
      <c r="C8" s="318"/>
      <c r="D8" s="319"/>
      <c r="E8" s="113">
        <v>287655980</v>
      </c>
      <c r="F8" s="113">
        <f>F9+F48+F51</f>
        <v>273177640</v>
      </c>
      <c r="G8" s="113">
        <f>F8-E8</f>
        <v>-14478340</v>
      </c>
      <c r="H8" s="74" t="s">
        <v>255</v>
      </c>
      <c r="I8" s="75"/>
      <c r="J8" s="75"/>
      <c r="K8" s="75"/>
      <c r="L8" s="75"/>
      <c r="M8" s="75"/>
      <c r="N8" s="75"/>
      <c r="O8" s="75"/>
      <c r="P8" s="75"/>
      <c r="Q8" s="76">
        <f>SUM(Q9,Q48,Q51)</f>
        <v>273177640</v>
      </c>
    </row>
    <row r="9" spans="2:19" ht="26.1" customHeight="1">
      <c r="B9" s="191"/>
      <c r="C9" s="171" t="s">
        <v>10</v>
      </c>
      <c r="D9" s="192"/>
      <c r="E9" s="116">
        <v>242978740</v>
      </c>
      <c r="F9" s="116">
        <f>SUM(F10,F26,F37,F39,F45)</f>
        <v>229644960</v>
      </c>
      <c r="G9" s="116">
        <f>F9-E9</f>
        <v>-13333780</v>
      </c>
      <c r="H9" s="84" t="s">
        <v>254</v>
      </c>
      <c r="I9" s="193"/>
      <c r="J9" s="193"/>
      <c r="K9" s="193"/>
      <c r="L9" s="193"/>
      <c r="M9" s="193"/>
      <c r="N9" s="193"/>
      <c r="O9" s="193"/>
      <c r="P9" s="193"/>
      <c r="Q9" s="89">
        <f>SUM(Q10,Q26,Q37,Q39,Q45)</f>
        <v>229644960</v>
      </c>
    </row>
    <row r="10" spans="2:19" ht="26.1" customHeight="1">
      <c r="B10" s="122"/>
      <c r="C10" s="124"/>
      <c r="D10" s="126" t="s">
        <v>142</v>
      </c>
      <c r="E10" s="114">
        <v>184903000</v>
      </c>
      <c r="F10" s="114">
        <f>Q10</f>
        <v>176081000</v>
      </c>
      <c r="G10" s="114">
        <f>F10-E10</f>
        <v>-8822000</v>
      </c>
      <c r="H10" s="77" t="s">
        <v>83</v>
      </c>
      <c r="I10" s="93"/>
      <c r="J10" s="78"/>
      <c r="K10" s="78"/>
      <c r="L10" s="79"/>
      <c r="M10" s="78"/>
      <c r="N10" s="78"/>
      <c r="O10" s="79"/>
      <c r="P10" s="73"/>
      <c r="Q10" s="94">
        <f>SUM(Q11:Q25)</f>
        <v>176081000</v>
      </c>
    </row>
    <row r="11" spans="2:19" ht="26.1" customHeight="1">
      <c r="B11" s="122"/>
      <c r="C11" s="123"/>
      <c r="D11" s="123"/>
      <c r="E11" s="114"/>
      <c r="F11" s="114"/>
      <c r="G11" s="114"/>
      <c r="H11" s="194" t="s">
        <v>187</v>
      </c>
      <c r="I11" s="93">
        <v>3320000</v>
      </c>
      <c r="J11" s="78" t="s">
        <v>11</v>
      </c>
      <c r="K11" s="78" t="s">
        <v>12</v>
      </c>
      <c r="L11" s="79">
        <v>12</v>
      </c>
      <c r="M11" s="78" t="s">
        <v>13</v>
      </c>
      <c r="N11" s="78" t="s">
        <v>12</v>
      </c>
      <c r="O11" s="79">
        <v>1</v>
      </c>
      <c r="P11" s="73" t="s">
        <v>14</v>
      </c>
      <c r="Q11" s="94">
        <f t="shared" ref="Q11:Q25" si="0">I11*L11*O11</f>
        <v>39840000</v>
      </c>
    </row>
    <row r="12" spans="2:19" ht="26.1" customHeight="1">
      <c r="B12" s="122"/>
      <c r="C12" s="123"/>
      <c r="D12" s="123"/>
      <c r="E12" s="114"/>
      <c r="F12" s="114"/>
      <c r="G12" s="114"/>
      <c r="H12" s="194" t="s">
        <v>116</v>
      </c>
      <c r="I12" s="93">
        <v>1799000</v>
      </c>
      <c r="J12" s="78" t="s">
        <v>11</v>
      </c>
      <c r="K12" s="78" t="s">
        <v>12</v>
      </c>
      <c r="L12" s="79">
        <v>5</v>
      </c>
      <c r="M12" s="78" t="s">
        <v>13</v>
      </c>
      <c r="N12" s="78" t="s">
        <v>12</v>
      </c>
      <c r="O12" s="79">
        <v>1</v>
      </c>
      <c r="P12" s="73" t="s">
        <v>14</v>
      </c>
      <c r="Q12" s="94">
        <f t="shared" si="0"/>
        <v>8995000</v>
      </c>
      <c r="S12" s="8"/>
    </row>
    <row r="13" spans="2:19" ht="26.1" customHeight="1">
      <c r="B13" s="122"/>
      <c r="C13" s="123"/>
      <c r="D13" s="123"/>
      <c r="E13" s="114"/>
      <c r="F13" s="114"/>
      <c r="G13" s="114"/>
      <c r="H13" s="194" t="s">
        <v>172</v>
      </c>
      <c r="I13" s="93">
        <v>2000000</v>
      </c>
      <c r="J13" s="78" t="s">
        <v>11</v>
      </c>
      <c r="K13" s="78" t="s">
        <v>12</v>
      </c>
      <c r="L13" s="79">
        <v>3</v>
      </c>
      <c r="M13" s="78" t="s">
        <v>13</v>
      </c>
      <c r="N13" s="78" t="s">
        <v>12</v>
      </c>
      <c r="O13" s="79">
        <v>1</v>
      </c>
      <c r="P13" s="73" t="s">
        <v>14</v>
      </c>
      <c r="Q13" s="94">
        <f t="shared" si="0"/>
        <v>6000000</v>
      </c>
      <c r="S13" s="8"/>
    </row>
    <row r="14" spans="2:19" ht="26.1" customHeight="1">
      <c r="B14" s="122"/>
      <c r="C14" s="123"/>
      <c r="D14" s="123"/>
      <c r="E14" s="114"/>
      <c r="F14" s="114"/>
      <c r="G14" s="114"/>
      <c r="H14" s="194" t="s">
        <v>116</v>
      </c>
      <c r="I14" s="93">
        <v>1799000</v>
      </c>
      <c r="J14" s="78" t="s">
        <v>11</v>
      </c>
      <c r="K14" s="78" t="s">
        <v>12</v>
      </c>
      <c r="L14" s="79">
        <v>2</v>
      </c>
      <c r="M14" s="78" t="s">
        <v>13</v>
      </c>
      <c r="N14" s="78" t="s">
        <v>12</v>
      </c>
      <c r="O14" s="79">
        <v>1</v>
      </c>
      <c r="P14" s="73" t="s">
        <v>14</v>
      </c>
      <c r="Q14" s="94">
        <f t="shared" si="0"/>
        <v>3598000</v>
      </c>
    </row>
    <row r="15" spans="2:19" ht="26.1" customHeight="1">
      <c r="B15" s="122"/>
      <c r="C15" s="123"/>
      <c r="D15" s="123"/>
      <c r="E15" s="114"/>
      <c r="F15" s="114"/>
      <c r="G15" s="114"/>
      <c r="H15" s="194" t="s">
        <v>145</v>
      </c>
      <c r="I15" s="93">
        <v>1850000</v>
      </c>
      <c r="J15" s="78" t="s">
        <v>11</v>
      </c>
      <c r="K15" s="78" t="s">
        <v>12</v>
      </c>
      <c r="L15" s="79">
        <v>10</v>
      </c>
      <c r="M15" s="78" t="s">
        <v>13</v>
      </c>
      <c r="N15" s="78" t="s">
        <v>12</v>
      </c>
      <c r="O15" s="79">
        <v>1</v>
      </c>
      <c r="P15" s="73" t="s">
        <v>14</v>
      </c>
      <c r="Q15" s="94">
        <f t="shared" si="0"/>
        <v>18500000</v>
      </c>
    </row>
    <row r="16" spans="2:19" ht="26.1" customHeight="1">
      <c r="B16" s="122"/>
      <c r="C16" s="123"/>
      <c r="D16" s="123"/>
      <c r="E16" s="114"/>
      <c r="F16" s="114"/>
      <c r="G16" s="114"/>
      <c r="H16" s="194" t="s">
        <v>144</v>
      </c>
      <c r="I16" s="93">
        <v>1639000</v>
      </c>
      <c r="J16" s="78" t="s">
        <v>11</v>
      </c>
      <c r="K16" s="78" t="s">
        <v>12</v>
      </c>
      <c r="L16" s="79">
        <v>2</v>
      </c>
      <c r="M16" s="78" t="s">
        <v>13</v>
      </c>
      <c r="N16" s="78" t="s">
        <v>12</v>
      </c>
      <c r="O16" s="79">
        <v>1</v>
      </c>
      <c r="P16" s="73" t="s">
        <v>14</v>
      </c>
      <c r="Q16" s="94">
        <f t="shared" si="0"/>
        <v>3278000</v>
      </c>
    </row>
    <row r="17" spans="2:19" ht="26.1" customHeight="1">
      <c r="B17" s="122"/>
      <c r="C17" s="123"/>
      <c r="D17" s="123"/>
      <c r="E17" s="114"/>
      <c r="F17" s="114"/>
      <c r="G17" s="114"/>
      <c r="H17" s="194" t="s">
        <v>146</v>
      </c>
      <c r="I17" s="93">
        <v>1689000</v>
      </c>
      <c r="J17" s="78" t="s">
        <v>11</v>
      </c>
      <c r="K17" s="78" t="s">
        <v>12</v>
      </c>
      <c r="L17" s="79">
        <v>10</v>
      </c>
      <c r="M17" s="78" t="s">
        <v>13</v>
      </c>
      <c r="N17" s="78" t="s">
        <v>12</v>
      </c>
      <c r="O17" s="79">
        <v>1</v>
      </c>
      <c r="P17" s="73" t="s">
        <v>14</v>
      </c>
      <c r="Q17" s="94">
        <f t="shared" si="0"/>
        <v>16890000</v>
      </c>
    </row>
    <row r="18" spans="2:19" ht="26.1" customHeight="1">
      <c r="B18" s="122"/>
      <c r="C18" s="123"/>
      <c r="D18" s="123"/>
      <c r="E18" s="114"/>
      <c r="F18" s="114"/>
      <c r="G18" s="114"/>
      <c r="H18" s="77" t="s">
        <v>144</v>
      </c>
      <c r="I18" s="93">
        <v>1643000</v>
      </c>
      <c r="J18" s="78" t="s">
        <v>11</v>
      </c>
      <c r="K18" s="78" t="s">
        <v>12</v>
      </c>
      <c r="L18" s="79">
        <v>2</v>
      </c>
      <c r="M18" s="78" t="s">
        <v>13</v>
      </c>
      <c r="N18" s="78" t="s">
        <v>12</v>
      </c>
      <c r="O18" s="79">
        <v>1</v>
      </c>
      <c r="P18" s="73" t="s">
        <v>14</v>
      </c>
      <c r="Q18" s="94">
        <f t="shared" si="0"/>
        <v>3286000</v>
      </c>
    </row>
    <row r="19" spans="2:19" ht="26.1" customHeight="1">
      <c r="B19" s="122"/>
      <c r="C19" s="123"/>
      <c r="D19" s="123"/>
      <c r="E19" s="114"/>
      <c r="F19" s="114"/>
      <c r="G19" s="114"/>
      <c r="H19" s="77" t="s">
        <v>147</v>
      </c>
      <c r="I19" s="93">
        <v>1689000</v>
      </c>
      <c r="J19" s="78" t="s">
        <v>11</v>
      </c>
      <c r="K19" s="78" t="s">
        <v>12</v>
      </c>
      <c r="L19" s="79">
        <v>10</v>
      </c>
      <c r="M19" s="78" t="s">
        <v>13</v>
      </c>
      <c r="N19" s="78" t="s">
        <v>12</v>
      </c>
      <c r="O19" s="79">
        <v>1</v>
      </c>
      <c r="P19" s="73" t="s">
        <v>14</v>
      </c>
      <c r="Q19" s="94">
        <f t="shared" si="0"/>
        <v>16890000</v>
      </c>
    </row>
    <row r="20" spans="2:19" ht="26.1" customHeight="1">
      <c r="B20" s="122"/>
      <c r="C20" s="123"/>
      <c r="D20" s="123"/>
      <c r="E20" s="114"/>
      <c r="F20" s="114"/>
      <c r="G20" s="114"/>
      <c r="H20" s="77" t="s">
        <v>145</v>
      </c>
      <c r="I20" s="93">
        <v>1850000</v>
      </c>
      <c r="J20" s="78" t="s">
        <v>11</v>
      </c>
      <c r="K20" s="78" t="s">
        <v>12</v>
      </c>
      <c r="L20" s="79">
        <v>12</v>
      </c>
      <c r="M20" s="78" t="s">
        <v>13</v>
      </c>
      <c r="N20" s="78" t="s">
        <v>12</v>
      </c>
      <c r="O20" s="79">
        <v>1</v>
      </c>
      <c r="P20" s="73" t="s">
        <v>14</v>
      </c>
      <c r="Q20" s="94">
        <f t="shared" si="0"/>
        <v>22200000</v>
      </c>
    </row>
    <row r="21" spans="2:19" ht="26.1" customHeight="1">
      <c r="B21" s="122"/>
      <c r="C21" s="123"/>
      <c r="D21" s="123"/>
      <c r="E21" s="114"/>
      <c r="F21" s="114"/>
      <c r="G21" s="114"/>
      <c r="H21" s="77" t="s">
        <v>186</v>
      </c>
      <c r="I21" s="93">
        <v>1050000</v>
      </c>
      <c r="J21" s="78" t="s">
        <v>11</v>
      </c>
      <c r="K21" s="78" t="s">
        <v>12</v>
      </c>
      <c r="L21" s="79">
        <v>1</v>
      </c>
      <c r="M21" s="78" t="s">
        <v>13</v>
      </c>
      <c r="N21" s="78" t="s">
        <v>12</v>
      </c>
      <c r="O21" s="79">
        <v>1</v>
      </c>
      <c r="P21" s="73" t="s">
        <v>14</v>
      </c>
      <c r="Q21" s="94">
        <f t="shared" ref="Q21" si="1">I21*L21*O21</f>
        <v>1050000</v>
      </c>
    </row>
    <row r="22" spans="2:19" ht="26.1" customHeight="1">
      <c r="B22" s="122"/>
      <c r="C22" s="123"/>
      <c r="D22" s="123"/>
      <c r="E22" s="114"/>
      <c r="F22" s="114"/>
      <c r="G22" s="114"/>
      <c r="H22" s="313" t="s">
        <v>55</v>
      </c>
      <c r="I22" s="93">
        <v>1643000</v>
      </c>
      <c r="J22" s="78" t="s">
        <v>11</v>
      </c>
      <c r="K22" s="78" t="s">
        <v>12</v>
      </c>
      <c r="L22" s="79">
        <v>2</v>
      </c>
      <c r="M22" s="78" t="s">
        <v>13</v>
      </c>
      <c r="N22" s="78" t="s">
        <v>12</v>
      </c>
      <c r="O22" s="79">
        <v>1</v>
      </c>
      <c r="P22" s="73" t="s">
        <v>14</v>
      </c>
      <c r="Q22" s="94">
        <f t="shared" si="0"/>
        <v>3286000</v>
      </c>
    </row>
    <row r="23" spans="2:19" ht="26.1" customHeight="1">
      <c r="B23" s="122"/>
      <c r="C23" s="123"/>
      <c r="D23" s="123"/>
      <c r="E23" s="114"/>
      <c r="F23" s="114"/>
      <c r="G23" s="114"/>
      <c r="H23" s="313"/>
      <c r="I23" s="93">
        <v>1690000</v>
      </c>
      <c r="J23" s="78" t="s">
        <v>11</v>
      </c>
      <c r="K23" s="78" t="s">
        <v>12</v>
      </c>
      <c r="L23" s="79">
        <v>10</v>
      </c>
      <c r="M23" s="78" t="s">
        <v>13</v>
      </c>
      <c r="N23" s="78" t="s">
        <v>12</v>
      </c>
      <c r="O23" s="79">
        <v>1</v>
      </c>
      <c r="P23" s="73" t="s">
        <v>14</v>
      </c>
      <c r="Q23" s="94">
        <f t="shared" si="0"/>
        <v>16900000</v>
      </c>
    </row>
    <row r="24" spans="2:19" ht="26.1" customHeight="1">
      <c r="B24" s="122"/>
      <c r="C24" s="123"/>
      <c r="D24" s="123"/>
      <c r="E24" s="114"/>
      <c r="F24" s="114"/>
      <c r="G24" s="114"/>
      <c r="H24" s="313" t="s">
        <v>56</v>
      </c>
      <c r="I24" s="93">
        <v>1440000</v>
      </c>
      <c r="J24" s="78" t="s">
        <v>11</v>
      </c>
      <c r="K24" s="78" t="s">
        <v>12</v>
      </c>
      <c r="L24" s="79">
        <v>7</v>
      </c>
      <c r="M24" s="78" t="s">
        <v>13</v>
      </c>
      <c r="N24" s="78" t="s">
        <v>12</v>
      </c>
      <c r="O24" s="79">
        <v>1</v>
      </c>
      <c r="P24" s="73" t="s">
        <v>14</v>
      </c>
      <c r="Q24" s="94">
        <f t="shared" si="0"/>
        <v>10080000</v>
      </c>
    </row>
    <row r="25" spans="2:19" ht="26.1" customHeight="1">
      <c r="B25" s="122"/>
      <c r="C25" s="123"/>
      <c r="D25" s="123"/>
      <c r="E25" s="114"/>
      <c r="F25" s="114"/>
      <c r="G25" s="114"/>
      <c r="H25" s="308"/>
      <c r="I25" s="93">
        <v>1322000</v>
      </c>
      <c r="J25" s="78" t="s">
        <v>11</v>
      </c>
      <c r="K25" s="78" t="s">
        <v>12</v>
      </c>
      <c r="L25" s="79">
        <v>4</v>
      </c>
      <c r="M25" s="78" t="s">
        <v>13</v>
      </c>
      <c r="N25" s="78" t="s">
        <v>12</v>
      </c>
      <c r="O25" s="79">
        <v>1</v>
      </c>
      <c r="P25" s="73" t="s">
        <v>14</v>
      </c>
      <c r="Q25" s="94">
        <f t="shared" si="0"/>
        <v>5288000</v>
      </c>
    </row>
    <row r="26" spans="2:19" ht="26.1" customHeight="1">
      <c r="B26" s="122"/>
      <c r="C26" s="123"/>
      <c r="D26" s="124" t="s">
        <v>17</v>
      </c>
      <c r="E26" s="129">
        <v>21984600</v>
      </c>
      <c r="F26" s="129">
        <f>Q26</f>
        <v>19367200</v>
      </c>
      <c r="G26" s="129">
        <f>F26-E26</f>
        <v>-2617400</v>
      </c>
      <c r="H26" s="130" t="s">
        <v>17</v>
      </c>
      <c r="I26" s="131" t="s">
        <v>1</v>
      </c>
      <c r="J26" s="132" t="s">
        <v>1</v>
      </c>
      <c r="K26" s="132" t="s">
        <v>1</v>
      </c>
      <c r="L26" s="133" t="s">
        <v>1</v>
      </c>
      <c r="M26" s="132" t="s">
        <v>1</v>
      </c>
      <c r="N26" s="132" t="s">
        <v>1</v>
      </c>
      <c r="O26" s="133" t="s">
        <v>1</v>
      </c>
      <c r="P26" s="134" t="s">
        <v>1</v>
      </c>
      <c r="Q26" s="135">
        <f>SUM(Q27,Q28)</f>
        <v>19367200</v>
      </c>
    </row>
    <row r="27" spans="2:19" ht="26.1" customHeight="1">
      <c r="B27" s="122"/>
      <c r="C27" s="123"/>
      <c r="D27" s="123"/>
      <c r="E27" s="114"/>
      <c r="F27" s="114"/>
      <c r="G27" s="114"/>
      <c r="H27" s="92" t="s">
        <v>57</v>
      </c>
      <c r="I27" s="93">
        <v>7853600</v>
      </c>
      <c r="J27" s="78" t="s">
        <v>11</v>
      </c>
      <c r="K27" s="78" t="s">
        <v>12</v>
      </c>
      <c r="L27" s="79">
        <v>2</v>
      </c>
      <c r="M27" s="78" t="s">
        <v>16</v>
      </c>
      <c r="N27" s="78"/>
      <c r="O27" s="79"/>
      <c r="P27" s="73"/>
      <c r="Q27" s="94">
        <f>I27*L27</f>
        <v>15707200</v>
      </c>
    </row>
    <row r="28" spans="2:19" ht="26.1" customHeight="1">
      <c r="B28" s="122"/>
      <c r="C28" s="123"/>
      <c r="D28" s="123"/>
      <c r="E28" s="114"/>
      <c r="F28" s="114"/>
      <c r="G28" s="114"/>
      <c r="H28" s="77" t="s">
        <v>118</v>
      </c>
      <c r="I28" s="93"/>
      <c r="J28" s="78"/>
      <c r="K28" s="78"/>
      <c r="L28" s="79"/>
      <c r="M28" s="78"/>
      <c r="N28" s="78"/>
      <c r="O28" s="79"/>
      <c r="P28" s="73"/>
      <c r="Q28" s="94">
        <f>SUM(Q29:Q36)</f>
        <v>3660000</v>
      </c>
    </row>
    <row r="29" spans="2:19" ht="26.1" customHeight="1">
      <c r="B29" s="122"/>
      <c r="C29" s="123"/>
      <c r="D29" s="123"/>
      <c r="E29" s="114"/>
      <c r="F29" s="114"/>
      <c r="G29" s="114"/>
      <c r="H29" s="195" t="s">
        <v>148</v>
      </c>
      <c r="I29" s="93">
        <v>60000</v>
      </c>
      <c r="J29" s="78" t="s">
        <v>11</v>
      </c>
      <c r="K29" s="78" t="s">
        <v>12</v>
      </c>
      <c r="L29" s="79">
        <v>12</v>
      </c>
      <c r="M29" s="78" t="s">
        <v>13</v>
      </c>
      <c r="N29" s="78"/>
      <c r="O29" s="79"/>
      <c r="P29" s="73"/>
      <c r="Q29" s="94">
        <f t="shared" ref="Q29:Q36" si="2">I29*L29</f>
        <v>720000</v>
      </c>
    </row>
    <row r="30" spans="2:19" ht="26.1" customHeight="1">
      <c r="B30" s="122"/>
      <c r="C30" s="123"/>
      <c r="D30" s="123"/>
      <c r="E30" s="114"/>
      <c r="F30" s="114"/>
      <c r="G30" s="114"/>
      <c r="H30" s="194" t="s">
        <v>176</v>
      </c>
      <c r="I30" s="93">
        <v>40000</v>
      </c>
      <c r="J30" s="78" t="s">
        <v>11</v>
      </c>
      <c r="K30" s="78" t="s">
        <v>12</v>
      </c>
      <c r="L30" s="79">
        <v>12</v>
      </c>
      <c r="M30" s="78" t="s">
        <v>13</v>
      </c>
      <c r="N30" s="78"/>
      <c r="O30" s="79"/>
      <c r="P30" s="73"/>
      <c r="Q30" s="94">
        <f t="shared" si="2"/>
        <v>480000</v>
      </c>
      <c r="S30" s="8"/>
    </row>
    <row r="31" spans="2:19" ht="26.1" customHeight="1">
      <c r="B31" s="122"/>
      <c r="C31" s="123"/>
      <c r="D31" s="123"/>
      <c r="E31" s="114"/>
      <c r="F31" s="114"/>
      <c r="G31" s="114"/>
      <c r="H31" s="194" t="s">
        <v>149</v>
      </c>
      <c r="I31" s="93">
        <v>40000</v>
      </c>
      <c r="J31" s="78" t="s">
        <v>11</v>
      </c>
      <c r="K31" s="78" t="s">
        <v>12</v>
      </c>
      <c r="L31" s="79">
        <v>12</v>
      </c>
      <c r="M31" s="78" t="s">
        <v>13</v>
      </c>
      <c r="N31" s="78"/>
      <c r="O31" s="79"/>
      <c r="P31" s="73"/>
      <c r="Q31" s="94">
        <f t="shared" si="2"/>
        <v>480000</v>
      </c>
    </row>
    <row r="32" spans="2:19" ht="26.1" customHeight="1">
      <c r="B32" s="122"/>
      <c r="C32" s="123"/>
      <c r="D32" s="123"/>
      <c r="E32" s="114"/>
      <c r="F32" s="114"/>
      <c r="G32" s="114"/>
      <c r="H32" s="194" t="s">
        <v>150</v>
      </c>
      <c r="I32" s="93">
        <v>20000</v>
      </c>
      <c r="J32" s="78" t="s">
        <v>11</v>
      </c>
      <c r="K32" s="78" t="s">
        <v>12</v>
      </c>
      <c r="L32" s="79">
        <v>12</v>
      </c>
      <c r="M32" s="78" t="s">
        <v>13</v>
      </c>
      <c r="N32" s="78"/>
      <c r="O32" s="79"/>
      <c r="P32" s="73"/>
      <c r="Q32" s="94">
        <f t="shared" si="2"/>
        <v>240000</v>
      </c>
    </row>
    <row r="33" spans="2:19" ht="26.1" customHeight="1">
      <c r="B33" s="122"/>
      <c r="C33" s="123"/>
      <c r="D33" s="123"/>
      <c r="E33" s="114"/>
      <c r="F33" s="114"/>
      <c r="G33" s="114"/>
      <c r="H33" s="194" t="s">
        <v>151</v>
      </c>
      <c r="I33" s="93">
        <v>20000</v>
      </c>
      <c r="J33" s="78" t="s">
        <v>11</v>
      </c>
      <c r="K33" s="78" t="s">
        <v>12</v>
      </c>
      <c r="L33" s="79">
        <v>12</v>
      </c>
      <c r="M33" s="78" t="s">
        <v>13</v>
      </c>
      <c r="N33" s="78"/>
      <c r="O33" s="79"/>
      <c r="P33" s="73"/>
      <c r="Q33" s="94">
        <f t="shared" si="2"/>
        <v>240000</v>
      </c>
    </row>
    <row r="34" spans="2:19" ht="26.1" customHeight="1">
      <c r="B34" s="122"/>
      <c r="C34" s="123"/>
      <c r="D34" s="123"/>
      <c r="E34" s="114"/>
      <c r="F34" s="114"/>
      <c r="G34" s="114"/>
      <c r="H34" s="194" t="s">
        <v>152</v>
      </c>
      <c r="I34" s="93">
        <v>40000</v>
      </c>
      <c r="J34" s="78" t="s">
        <v>11</v>
      </c>
      <c r="K34" s="78" t="s">
        <v>12</v>
      </c>
      <c r="L34" s="79">
        <v>12</v>
      </c>
      <c r="M34" s="78" t="s">
        <v>13</v>
      </c>
      <c r="N34" s="78"/>
      <c r="O34" s="79"/>
      <c r="P34" s="73"/>
      <c r="Q34" s="94">
        <f t="shared" si="2"/>
        <v>480000</v>
      </c>
    </row>
    <row r="35" spans="2:19" ht="26.1" customHeight="1">
      <c r="B35" s="122"/>
      <c r="C35" s="123"/>
      <c r="D35" s="123"/>
      <c r="E35" s="114"/>
      <c r="F35" s="114"/>
      <c r="G35" s="114"/>
      <c r="H35" s="77" t="s">
        <v>59</v>
      </c>
      <c r="I35" s="93">
        <v>40000</v>
      </c>
      <c r="J35" s="78" t="s">
        <v>11</v>
      </c>
      <c r="K35" s="78" t="s">
        <v>12</v>
      </c>
      <c r="L35" s="79">
        <v>12</v>
      </c>
      <c r="M35" s="78" t="s">
        <v>13</v>
      </c>
      <c r="N35" s="78"/>
      <c r="O35" s="79"/>
      <c r="P35" s="73"/>
      <c r="Q35" s="94">
        <f t="shared" si="2"/>
        <v>480000</v>
      </c>
    </row>
    <row r="36" spans="2:19" ht="26.1" customHeight="1">
      <c r="B36" s="122"/>
      <c r="C36" s="123"/>
      <c r="D36" s="123"/>
      <c r="E36" s="114"/>
      <c r="F36" s="114"/>
      <c r="G36" s="114"/>
      <c r="H36" s="77" t="s">
        <v>60</v>
      </c>
      <c r="I36" s="93">
        <v>45000</v>
      </c>
      <c r="J36" s="78" t="s">
        <v>11</v>
      </c>
      <c r="K36" s="78" t="s">
        <v>12</v>
      </c>
      <c r="L36" s="79">
        <v>12</v>
      </c>
      <c r="M36" s="78" t="s">
        <v>13</v>
      </c>
      <c r="N36" s="78"/>
      <c r="O36" s="79"/>
      <c r="P36" s="73"/>
      <c r="Q36" s="94">
        <f t="shared" si="2"/>
        <v>540000</v>
      </c>
    </row>
    <row r="37" spans="2:19" ht="26.1" customHeight="1">
      <c r="B37" s="122"/>
      <c r="C37" s="123"/>
      <c r="D37" s="196" t="s">
        <v>174</v>
      </c>
      <c r="E37" s="129">
        <v>17240880</v>
      </c>
      <c r="F37" s="129">
        <f>Q37</f>
        <v>16334160</v>
      </c>
      <c r="G37" s="129">
        <f>F37-E37</f>
        <v>-906720</v>
      </c>
      <c r="H37" s="130" t="s">
        <v>39</v>
      </c>
      <c r="I37" s="131"/>
      <c r="J37" s="132"/>
      <c r="K37" s="132"/>
      <c r="L37" s="133"/>
      <c r="M37" s="132"/>
      <c r="N37" s="132"/>
      <c r="O37" s="133"/>
      <c r="P37" s="134"/>
      <c r="Q37" s="135">
        <f>Q38</f>
        <v>16334160</v>
      </c>
      <c r="S37" s="201">
        <f>Q10+Q26</f>
        <v>195448200</v>
      </c>
    </row>
    <row r="38" spans="2:19" ht="26.1" customHeight="1">
      <c r="B38" s="122"/>
      <c r="C38" s="123"/>
      <c r="D38" s="123"/>
      <c r="E38" s="114"/>
      <c r="F38" s="114"/>
      <c r="G38" s="114"/>
      <c r="H38" s="92" t="s">
        <v>61</v>
      </c>
      <c r="I38" s="93">
        <v>1361180</v>
      </c>
      <c r="J38" s="78" t="s">
        <v>11</v>
      </c>
      <c r="K38" s="78" t="s">
        <v>12</v>
      </c>
      <c r="L38" s="79">
        <v>12</v>
      </c>
      <c r="M38" s="78" t="s">
        <v>13</v>
      </c>
      <c r="N38" s="78"/>
      <c r="O38" s="79"/>
      <c r="P38" s="73"/>
      <c r="Q38" s="94">
        <f>+I38*L38</f>
        <v>16334160</v>
      </c>
      <c r="S38" s="17"/>
    </row>
    <row r="39" spans="2:19" ht="26.1" customHeight="1">
      <c r="B39" s="122"/>
      <c r="C39" s="123"/>
      <c r="D39" s="124" t="s">
        <v>37</v>
      </c>
      <c r="E39" s="129">
        <v>18750260</v>
      </c>
      <c r="F39" s="129">
        <f>Q39</f>
        <v>17672600</v>
      </c>
      <c r="G39" s="129">
        <f>F39-E39</f>
        <v>-1077660</v>
      </c>
      <c r="H39" s="130" t="s">
        <v>43</v>
      </c>
      <c r="I39" s="131"/>
      <c r="J39" s="132"/>
      <c r="K39" s="132"/>
      <c r="L39" s="133"/>
      <c r="M39" s="132"/>
      <c r="N39" s="132"/>
      <c r="O39" s="133"/>
      <c r="P39" s="134"/>
      <c r="Q39" s="135">
        <f>SUM(Q40:Q44)</f>
        <v>17672600</v>
      </c>
    </row>
    <row r="40" spans="2:19" ht="26.1" customHeight="1">
      <c r="B40" s="122"/>
      <c r="C40" s="123"/>
      <c r="D40" s="123"/>
      <c r="E40" s="114"/>
      <c r="F40" s="114"/>
      <c r="G40" s="114"/>
      <c r="H40" s="92" t="s">
        <v>62</v>
      </c>
      <c r="I40" s="93">
        <f>Q10+Q26</f>
        <v>195448200</v>
      </c>
      <c r="J40" s="78" t="s">
        <v>11</v>
      </c>
      <c r="K40" s="78" t="s">
        <v>12</v>
      </c>
      <c r="L40" s="147">
        <v>4.5</v>
      </c>
      <c r="M40" s="78" t="s">
        <v>7</v>
      </c>
      <c r="N40" s="78"/>
      <c r="O40" s="79"/>
      <c r="P40" s="73"/>
      <c r="Q40" s="148">
        <f>ROUNDDOWN((I40*L40/100),-1)</f>
        <v>8795160</v>
      </c>
    </row>
    <row r="41" spans="2:19" ht="26.1" customHeight="1">
      <c r="B41" s="122"/>
      <c r="C41" s="123"/>
      <c r="D41" s="123"/>
      <c r="E41" s="114"/>
      <c r="F41" s="114"/>
      <c r="G41" s="114"/>
      <c r="H41" s="92" t="s">
        <v>63</v>
      </c>
      <c r="I41" s="93">
        <f>Q10+Q26</f>
        <v>195448200</v>
      </c>
      <c r="J41" s="78" t="s">
        <v>11</v>
      </c>
      <c r="K41" s="78" t="s">
        <v>12</v>
      </c>
      <c r="L41" s="149">
        <v>3.06</v>
      </c>
      <c r="M41" s="78" t="s">
        <v>7</v>
      </c>
      <c r="N41" s="78"/>
      <c r="O41" s="79"/>
      <c r="P41" s="73"/>
      <c r="Q41" s="94">
        <f>ROUNDDOWN((I41*L41/100),-1)</f>
        <v>5980710</v>
      </c>
    </row>
    <row r="42" spans="2:19" ht="26.1" customHeight="1">
      <c r="B42" s="122"/>
      <c r="C42" s="123"/>
      <c r="D42" s="123"/>
      <c r="E42" s="114"/>
      <c r="F42" s="114"/>
      <c r="G42" s="114"/>
      <c r="H42" s="92" t="s">
        <v>64</v>
      </c>
      <c r="I42" s="93">
        <f>Q41</f>
        <v>5980710</v>
      </c>
      <c r="J42" s="78" t="s">
        <v>11</v>
      </c>
      <c r="K42" s="78" t="s">
        <v>12</v>
      </c>
      <c r="L42" s="149">
        <v>6.55</v>
      </c>
      <c r="M42" s="78" t="s">
        <v>7</v>
      </c>
      <c r="N42" s="78"/>
      <c r="O42" s="79"/>
      <c r="P42" s="73"/>
      <c r="Q42" s="94">
        <f>ROUNDDOWN((I42*L42/100),-1)</f>
        <v>391730</v>
      </c>
    </row>
    <row r="43" spans="2:19" ht="26.1" customHeight="1">
      <c r="B43" s="122"/>
      <c r="C43" s="123"/>
      <c r="D43" s="123"/>
      <c r="E43" s="114"/>
      <c r="F43" s="114"/>
      <c r="G43" s="114"/>
      <c r="H43" s="92" t="s">
        <v>66</v>
      </c>
      <c r="I43" s="93">
        <f>SUM(Q12:Q25)+SUM(Q30:Q36)+Q27-3984000</f>
        <v>150904200</v>
      </c>
      <c r="J43" s="78" t="s">
        <v>11</v>
      </c>
      <c r="K43" s="78" t="s">
        <v>12</v>
      </c>
      <c r="L43" s="149">
        <v>0.9</v>
      </c>
      <c r="M43" s="78" t="s">
        <v>7</v>
      </c>
      <c r="N43" s="78"/>
      <c r="O43" s="79"/>
      <c r="P43" s="73"/>
      <c r="Q43" s="94">
        <f>ROUNDDOWN((I43*L43/100),-1)</f>
        <v>1358130</v>
      </c>
    </row>
    <row r="44" spans="2:19" ht="26.1" customHeight="1">
      <c r="B44" s="122"/>
      <c r="C44" s="123"/>
      <c r="D44" s="123"/>
      <c r="E44" s="114"/>
      <c r="F44" s="114"/>
      <c r="G44" s="114"/>
      <c r="H44" s="92" t="s">
        <v>65</v>
      </c>
      <c r="I44" s="93">
        <f>SUM(Q12:Q25)+SUM(Q30:Q36)+Q27-3984000</f>
        <v>150904200</v>
      </c>
      <c r="J44" s="78" t="s">
        <v>11</v>
      </c>
      <c r="K44" s="78" t="s">
        <v>12</v>
      </c>
      <c r="L44" s="149">
        <v>0.76</v>
      </c>
      <c r="M44" s="78" t="s">
        <v>7</v>
      </c>
      <c r="N44" s="78"/>
      <c r="O44" s="79"/>
      <c r="P44" s="73"/>
      <c r="Q44" s="94">
        <f>ROUNDDOWN((I44*L44/100),-1)</f>
        <v>1146870</v>
      </c>
    </row>
    <row r="45" spans="2:19" ht="26.1" customHeight="1">
      <c r="B45" s="122"/>
      <c r="C45" s="123"/>
      <c r="D45" s="124" t="s">
        <v>18</v>
      </c>
      <c r="E45" s="129">
        <v>100000</v>
      </c>
      <c r="F45" s="129">
        <f>Q45</f>
        <v>190000</v>
      </c>
      <c r="G45" s="129">
        <f>F45-E45</f>
        <v>90000</v>
      </c>
      <c r="H45" s="130" t="s">
        <v>18</v>
      </c>
      <c r="I45" s="151" t="s">
        <v>1</v>
      </c>
      <c r="J45" s="132" t="s">
        <v>1</v>
      </c>
      <c r="K45" s="132" t="s">
        <v>1</v>
      </c>
      <c r="L45" s="133" t="s">
        <v>1</v>
      </c>
      <c r="M45" s="132" t="s">
        <v>1</v>
      </c>
      <c r="N45" s="132" t="s">
        <v>1</v>
      </c>
      <c r="O45" s="133" t="s">
        <v>1</v>
      </c>
      <c r="P45" s="134" t="s">
        <v>1</v>
      </c>
      <c r="Q45" s="135">
        <f>SUM(Q46:Q47)</f>
        <v>190000</v>
      </c>
    </row>
    <row r="46" spans="2:19" ht="26.1" customHeight="1">
      <c r="B46" s="122"/>
      <c r="C46" s="123"/>
      <c r="D46" s="123"/>
      <c r="E46" s="114"/>
      <c r="F46" s="114"/>
      <c r="G46" s="114"/>
      <c r="H46" s="92" t="s">
        <v>67</v>
      </c>
      <c r="I46" s="93">
        <v>10000</v>
      </c>
      <c r="J46" s="78" t="s">
        <v>11</v>
      </c>
      <c r="K46" s="78" t="s">
        <v>12</v>
      </c>
      <c r="L46" s="79">
        <v>9</v>
      </c>
      <c r="M46" s="78" t="s">
        <v>177</v>
      </c>
      <c r="N46" s="78" t="s">
        <v>12</v>
      </c>
      <c r="O46" s="79">
        <v>1</v>
      </c>
      <c r="P46" s="73" t="s">
        <v>178</v>
      </c>
      <c r="Q46" s="94">
        <f>+I46*L46*O46</f>
        <v>90000</v>
      </c>
    </row>
    <row r="47" spans="2:19" ht="26.1" customHeight="1" thickBot="1">
      <c r="B47" s="189"/>
      <c r="C47" s="121"/>
      <c r="D47" s="121"/>
      <c r="E47" s="117"/>
      <c r="F47" s="117"/>
      <c r="G47" s="117"/>
      <c r="H47" s="101" t="s">
        <v>68</v>
      </c>
      <c r="I47" s="96">
        <v>100000</v>
      </c>
      <c r="J47" s="97" t="s">
        <v>11</v>
      </c>
      <c r="K47" s="97" t="s">
        <v>12</v>
      </c>
      <c r="L47" s="98">
        <v>1</v>
      </c>
      <c r="M47" s="97" t="s">
        <v>16</v>
      </c>
      <c r="N47" s="97"/>
      <c r="O47" s="98"/>
      <c r="P47" s="9"/>
      <c r="Q47" s="99">
        <f>+I47*L47</f>
        <v>100000</v>
      </c>
    </row>
    <row r="48" spans="2:19" ht="24.95" customHeight="1">
      <c r="B48" s="152" t="s">
        <v>1</v>
      </c>
      <c r="C48" s="153" t="s">
        <v>19</v>
      </c>
      <c r="D48" s="154"/>
      <c r="E48" s="113">
        <v>1000000</v>
      </c>
      <c r="F48" s="113">
        <f>SUM(F49:F50)</f>
        <v>1120000</v>
      </c>
      <c r="G48" s="113">
        <f>F48-E48</f>
        <v>120000</v>
      </c>
      <c r="H48" s="74" t="s">
        <v>253</v>
      </c>
      <c r="I48" s="155" t="s">
        <v>1</v>
      </c>
      <c r="J48" s="156" t="s">
        <v>1</v>
      </c>
      <c r="K48" s="156" t="s">
        <v>1</v>
      </c>
      <c r="L48" s="157" t="s">
        <v>1</v>
      </c>
      <c r="M48" s="156" t="s">
        <v>1</v>
      </c>
      <c r="N48" s="156" t="s">
        <v>1</v>
      </c>
      <c r="O48" s="157" t="s">
        <v>1</v>
      </c>
      <c r="P48" s="158" t="s">
        <v>1</v>
      </c>
      <c r="Q48" s="76">
        <f>Q49+Q50</f>
        <v>1120000</v>
      </c>
    </row>
    <row r="49" spans="2:19" ht="24.95" customHeight="1">
      <c r="B49" s="122"/>
      <c r="C49" s="124"/>
      <c r="D49" s="137" t="s">
        <v>20</v>
      </c>
      <c r="E49" s="116">
        <v>200000</v>
      </c>
      <c r="F49" s="116">
        <f>Q49</f>
        <v>320000</v>
      </c>
      <c r="G49" s="116">
        <f>F49-E49</f>
        <v>120000</v>
      </c>
      <c r="H49" s="84" t="s">
        <v>69</v>
      </c>
      <c r="I49" s="85">
        <v>80000</v>
      </c>
      <c r="J49" s="86" t="s">
        <v>84</v>
      </c>
      <c r="K49" s="86" t="s">
        <v>85</v>
      </c>
      <c r="L49" s="87">
        <v>4</v>
      </c>
      <c r="M49" s="86" t="s">
        <v>88</v>
      </c>
      <c r="N49" s="86" t="s">
        <v>89</v>
      </c>
      <c r="O49" s="87" t="s">
        <v>89</v>
      </c>
      <c r="P49" s="88" t="s">
        <v>89</v>
      </c>
      <c r="Q49" s="89">
        <f>+I49*L49</f>
        <v>320000</v>
      </c>
      <c r="S49" s="2"/>
    </row>
    <row r="50" spans="2:19" ht="24.95" customHeight="1">
      <c r="B50" s="122"/>
      <c r="C50" s="123"/>
      <c r="D50" s="137" t="s">
        <v>21</v>
      </c>
      <c r="E50" s="116">
        <v>800000</v>
      </c>
      <c r="F50" s="116">
        <f>Q50</f>
        <v>800000</v>
      </c>
      <c r="G50" s="262">
        <f>F50-E50</f>
        <v>0</v>
      </c>
      <c r="H50" s="84" t="s">
        <v>70</v>
      </c>
      <c r="I50" s="85">
        <v>200000</v>
      </c>
      <c r="J50" s="86" t="s">
        <v>11</v>
      </c>
      <c r="K50" s="86" t="s">
        <v>12</v>
      </c>
      <c r="L50" s="87">
        <v>4</v>
      </c>
      <c r="M50" s="86" t="s">
        <v>15</v>
      </c>
      <c r="N50" s="86"/>
      <c r="O50" s="87"/>
      <c r="P50" s="88"/>
      <c r="Q50" s="89">
        <f>+I50*L50</f>
        <v>800000</v>
      </c>
    </row>
    <row r="51" spans="2:19" ht="24.95" customHeight="1">
      <c r="B51" s="120" t="s">
        <v>1</v>
      </c>
      <c r="C51" s="137" t="s">
        <v>22</v>
      </c>
      <c r="D51" s="138"/>
      <c r="E51" s="116">
        <v>43677240</v>
      </c>
      <c r="F51" s="116">
        <f>SUM(F52+F53+F59+F62+F68+F71)</f>
        <v>42412680</v>
      </c>
      <c r="G51" s="116">
        <f>F51-E51</f>
        <v>-1264560</v>
      </c>
      <c r="H51" s="139" t="s">
        <v>249</v>
      </c>
      <c r="I51" s="85" t="s">
        <v>1</v>
      </c>
      <c r="J51" s="86" t="s">
        <v>1</v>
      </c>
      <c r="K51" s="86" t="s">
        <v>1</v>
      </c>
      <c r="L51" s="87" t="s">
        <v>1</v>
      </c>
      <c r="M51" s="86" t="s">
        <v>1</v>
      </c>
      <c r="N51" s="86" t="s">
        <v>1</v>
      </c>
      <c r="O51" s="87" t="s">
        <v>1</v>
      </c>
      <c r="P51" s="88" t="s">
        <v>1</v>
      </c>
      <c r="Q51" s="89">
        <f>Q52+Q53+Q59+Q62+Q68+Q71</f>
        <v>42412680</v>
      </c>
    </row>
    <row r="52" spans="2:19" ht="24.95" customHeight="1">
      <c r="B52" s="122"/>
      <c r="C52" s="124"/>
      <c r="D52" s="138" t="s">
        <v>143</v>
      </c>
      <c r="E52" s="116">
        <v>280000</v>
      </c>
      <c r="F52" s="116">
        <f>Q52</f>
        <v>400000</v>
      </c>
      <c r="G52" s="116">
        <f t="shared" ref="G52:G86" si="3">F52-E52</f>
        <v>120000</v>
      </c>
      <c r="H52" s="84" t="s">
        <v>44</v>
      </c>
      <c r="I52" s="85">
        <v>100000</v>
      </c>
      <c r="J52" s="86" t="s">
        <v>84</v>
      </c>
      <c r="K52" s="86" t="s">
        <v>85</v>
      </c>
      <c r="L52" s="87">
        <v>4</v>
      </c>
      <c r="M52" s="86" t="s">
        <v>90</v>
      </c>
      <c r="N52" s="86" t="s">
        <v>89</v>
      </c>
      <c r="O52" s="87" t="s">
        <v>89</v>
      </c>
      <c r="P52" s="88" t="s">
        <v>89</v>
      </c>
      <c r="Q52" s="89">
        <f>+I52*L52</f>
        <v>400000</v>
      </c>
    </row>
    <row r="53" spans="2:19" ht="24.95" customHeight="1">
      <c r="B53" s="122"/>
      <c r="C53" s="123"/>
      <c r="D53" s="123" t="s">
        <v>23</v>
      </c>
      <c r="E53" s="114">
        <v>8684000</v>
      </c>
      <c r="F53" s="114">
        <f>Q53</f>
        <v>8884000</v>
      </c>
      <c r="G53" s="114">
        <f t="shared" si="3"/>
        <v>200000</v>
      </c>
      <c r="H53" s="92" t="s">
        <v>45</v>
      </c>
      <c r="I53" s="17" t="s">
        <v>1</v>
      </c>
      <c r="J53" s="78" t="s">
        <v>1</v>
      </c>
      <c r="K53" s="78" t="s">
        <v>1</v>
      </c>
      <c r="L53" s="79" t="s">
        <v>1</v>
      </c>
      <c r="M53" s="78" t="s">
        <v>1</v>
      </c>
      <c r="N53" s="78" t="s">
        <v>1</v>
      </c>
      <c r="O53" s="79" t="s">
        <v>1</v>
      </c>
      <c r="P53" s="73" t="s">
        <v>1</v>
      </c>
      <c r="Q53" s="94">
        <f>SUM(Q54:Q58)</f>
        <v>8884000</v>
      </c>
    </row>
    <row r="54" spans="2:19" ht="24.95" customHeight="1">
      <c r="B54" s="122"/>
      <c r="C54" s="123"/>
      <c r="D54" s="123"/>
      <c r="E54" s="114"/>
      <c r="F54" s="114"/>
      <c r="G54" s="114"/>
      <c r="H54" s="92" t="s">
        <v>71</v>
      </c>
      <c r="I54" s="93">
        <v>200000</v>
      </c>
      <c r="J54" s="78" t="s">
        <v>11</v>
      </c>
      <c r="K54" s="78" t="s">
        <v>12</v>
      </c>
      <c r="L54" s="79">
        <v>5</v>
      </c>
      <c r="M54" s="78" t="s">
        <v>16</v>
      </c>
      <c r="N54" s="78" t="s">
        <v>1</v>
      </c>
      <c r="O54" s="79" t="s">
        <v>1</v>
      </c>
      <c r="P54" s="73" t="s">
        <v>1</v>
      </c>
      <c r="Q54" s="94">
        <f t="shared" ref="Q54:Q58" si="4">I54*L54</f>
        <v>1000000</v>
      </c>
    </row>
    <row r="55" spans="2:19" ht="24.95" customHeight="1">
      <c r="B55" s="122"/>
      <c r="C55" s="123"/>
      <c r="D55" s="123"/>
      <c r="E55" s="114"/>
      <c r="F55" s="114"/>
      <c r="G55" s="114"/>
      <c r="H55" s="92" t="s">
        <v>183</v>
      </c>
      <c r="I55" s="93">
        <v>200000</v>
      </c>
      <c r="J55" s="78" t="s">
        <v>11</v>
      </c>
      <c r="K55" s="78" t="s">
        <v>12</v>
      </c>
      <c r="L55" s="79">
        <v>12</v>
      </c>
      <c r="M55" s="78" t="s">
        <v>13</v>
      </c>
      <c r="N55" s="78"/>
      <c r="O55" s="79"/>
      <c r="P55" s="73"/>
      <c r="Q55" s="94">
        <f t="shared" si="4"/>
        <v>2400000</v>
      </c>
    </row>
    <row r="56" spans="2:19" ht="24.95" customHeight="1">
      <c r="B56" s="122"/>
      <c r="C56" s="123"/>
      <c r="D56" s="123"/>
      <c r="E56" s="114"/>
      <c r="F56" s="114"/>
      <c r="G56" s="114"/>
      <c r="H56" s="92" t="s">
        <v>72</v>
      </c>
      <c r="I56" s="93">
        <v>300000</v>
      </c>
      <c r="J56" s="78" t="s">
        <v>11</v>
      </c>
      <c r="K56" s="78" t="s">
        <v>12</v>
      </c>
      <c r="L56" s="79">
        <v>6</v>
      </c>
      <c r="M56" s="78" t="s">
        <v>16</v>
      </c>
      <c r="N56" s="78" t="s">
        <v>1</v>
      </c>
      <c r="O56" s="79" t="s">
        <v>1</v>
      </c>
      <c r="P56" s="73" t="s">
        <v>1</v>
      </c>
      <c r="Q56" s="94">
        <f t="shared" si="4"/>
        <v>1800000</v>
      </c>
    </row>
    <row r="57" spans="2:19" ht="24.95" customHeight="1">
      <c r="B57" s="122"/>
      <c r="C57" s="123"/>
      <c r="D57" s="123"/>
      <c r="E57" s="114"/>
      <c r="F57" s="114"/>
      <c r="G57" s="114"/>
      <c r="H57" s="92" t="s">
        <v>73</v>
      </c>
      <c r="I57" s="93">
        <v>230000</v>
      </c>
      <c r="J57" s="78" t="s">
        <v>11</v>
      </c>
      <c r="K57" s="78" t="s">
        <v>12</v>
      </c>
      <c r="L57" s="79">
        <v>12</v>
      </c>
      <c r="M57" s="78" t="s">
        <v>13</v>
      </c>
      <c r="N57" s="78" t="s">
        <v>1</v>
      </c>
      <c r="O57" s="79" t="s">
        <v>1</v>
      </c>
      <c r="P57" s="73" t="s">
        <v>1</v>
      </c>
      <c r="Q57" s="94">
        <f t="shared" si="4"/>
        <v>2760000</v>
      </c>
    </row>
    <row r="58" spans="2:19" ht="24.95" customHeight="1">
      <c r="B58" s="122"/>
      <c r="C58" s="123"/>
      <c r="D58" s="123"/>
      <c r="E58" s="114"/>
      <c r="F58" s="114"/>
      <c r="G58" s="114"/>
      <c r="H58" s="77" t="s">
        <v>128</v>
      </c>
      <c r="I58" s="93">
        <v>77000</v>
      </c>
      <c r="J58" s="78" t="s">
        <v>11</v>
      </c>
      <c r="K58" s="78" t="s">
        <v>12</v>
      </c>
      <c r="L58" s="79">
        <v>12</v>
      </c>
      <c r="M58" s="78" t="s">
        <v>13</v>
      </c>
      <c r="N58" s="78" t="s">
        <v>1</v>
      </c>
      <c r="O58" s="79" t="s">
        <v>1</v>
      </c>
      <c r="P58" s="73" t="s">
        <v>1</v>
      </c>
      <c r="Q58" s="94">
        <f t="shared" si="4"/>
        <v>924000</v>
      </c>
    </row>
    <row r="59" spans="2:19" ht="24.95" customHeight="1">
      <c r="B59" s="122"/>
      <c r="C59" s="123"/>
      <c r="D59" s="124" t="s">
        <v>38</v>
      </c>
      <c r="E59" s="129">
        <v>18400000</v>
      </c>
      <c r="F59" s="129">
        <f>Q59</f>
        <v>14400000</v>
      </c>
      <c r="G59" s="129">
        <f t="shared" si="3"/>
        <v>-4000000</v>
      </c>
      <c r="H59" s="169" t="s">
        <v>38</v>
      </c>
      <c r="I59" s="151" t="s">
        <v>1</v>
      </c>
      <c r="J59" s="132" t="s">
        <v>1</v>
      </c>
      <c r="K59" s="132" t="s">
        <v>1</v>
      </c>
      <c r="L59" s="133" t="s">
        <v>1</v>
      </c>
      <c r="M59" s="132" t="s">
        <v>1</v>
      </c>
      <c r="N59" s="132" t="s">
        <v>1</v>
      </c>
      <c r="O59" s="133" t="s">
        <v>1</v>
      </c>
      <c r="P59" s="134" t="s">
        <v>1</v>
      </c>
      <c r="Q59" s="135">
        <f>SUM(Q60:Q61)</f>
        <v>14400000</v>
      </c>
    </row>
    <row r="60" spans="2:19" ht="24.95" customHeight="1">
      <c r="B60" s="122"/>
      <c r="C60" s="123"/>
      <c r="D60" s="123"/>
      <c r="E60" s="114"/>
      <c r="F60" s="114"/>
      <c r="G60" s="114"/>
      <c r="H60" s="92" t="s">
        <v>180</v>
      </c>
      <c r="I60" s="93">
        <v>100000</v>
      </c>
      <c r="J60" s="78" t="s">
        <v>11</v>
      </c>
      <c r="K60" s="78" t="s">
        <v>12</v>
      </c>
      <c r="L60" s="79">
        <v>12</v>
      </c>
      <c r="M60" s="78" t="s">
        <v>13</v>
      </c>
      <c r="N60" s="78" t="s">
        <v>1</v>
      </c>
      <c r="O60" s="79" t="s">
        <v>1</v>
      </c>
      <c r="P60" s="73" t="s">
        <v>1</v>
      </c>
      <c r="Q60" s="94">
        <f>+I60*L60</f>
        <v>1200000</v>
      </c>
    </row>
    <row r="61" spans="2:19" ht="24.95" customHeight="1">
      <c r="B61" s="122"/>
      <c r="C61" s="123"/>
      <c r="D61" s="136"/>
      <c r="E61" s="115"/>
      <c r="F61" s="115"/>
      <c r="G61" s="115"/>
      <c r="H61" s="202" t="s">
        <v>179</v>
      </c>
      <c r="I61" s="81">
        <v>1100000</v>
      </c>
      <c r="J61" s="82" t="s">
        <v>11</v>
      </c>
      <c r="K61" s="82" t="s">
        <v>12</v>
      </c>
      <c r="L61" s="83">
        <v>12</v>
      </c>
      <c r="M61" s="82" t="s">
        <v>13</v>
      </c>
      <c r="N61" s="82" t="s">
        <v>1</v>
      </c>
      <c r="O61" s="83" t="s">
        <v>1</v>
      </c>
      <c r="P61" s="90" t="s">
        <v>1</v>
      </c>
      <c r="Q61" s="91">
        <f>+I61*L61</f>
        <v>13200000</v>
      </c>
    </row>
    <row r="62" spans="2:19" ht="24.95" customHeight="1">
      <c r="B62" s="122"/>
      <c r="C62" s="123"/>
      <c r="D62" s="123" t="s">
        <v>28</v>
      </c>
      <c r="E62" s="114">
        <v>5373240</v>
      </c>
      <c r="F62" s="114">
        <f>Q62</f>
        <v>5261680</v>
      </c>
      <c r="G62" s="114">
        <f t="shared" si="3"/>
        <v>-111560</v>
      </c>
      <c r="H62" s="92" t="s">
        <v>28</v>
      </c>
      <c r="I62" s="17" t="s">
        <v>1</v>
      </c>
      <c r="J62" s="78" t="s">
        <v>1</v>
      </c>
      <c r="K62" s="78" t="s">
        <v>1</v>
      </c>
      <c r="L62" s="79" t="s">
        <v>1</v>
      </c>
      <c r="M62" s="78" t="s">
        <v>1</v>
      </c>
      <c r="N62" s="78" t="s">
        <v>1</v>
      </c>
      <c r="O62" s="79" t="s">
        <v>1</v>
      </c>
      <c r="P62" s="73" t="s">
        <v>1</v>
      </c>
      <c r="Q62" s="94">
        <f>SUM(Q63:Q67)</f>
        <v>5261680</v>
      </c>
    </row>
    <row r="63" spans="2:19" ht="24.95" customHeight="1">
      <c r="B63" s="122"/>
      <c r="C63" s="123"/>
      <c r="D63" s="123"/>
      <c r="E63" s="114"/>
      <c r="F63" s="114"/>
      <c r="G63" s="114"/>
      <c r="H63" s="92" t="s">
        <v>74</v>
      </c>
      <c r="I63" s="93">
        <v>55000</v>
      </c>
      <c r="J63" s="78" t="s">
        <v>11</v>
      </c>
      <c r="K63" s="78" t="s">
        <v>12</v>
      </c>
      <c r="L63" s="79">
        <v>2</v>
      </c>
      <c r="M63" s="78" t="s">
        <v>14</v>
      </c>
      <c r="N63" s="78" t="s">
        <v>1</v>
      </c>
      <c r="O63" s="79" t="s">
        <v>1</v>
      </c>
      <c r="P63" s="73" t="s">
        <v>1</v>
      </c>
      <c r="Q63" s="94">
        <f>+I63*L63</f>
        <v>110000</v>
      </c>
    </row>
    <row r="64" spans="2:19" ht="24.95" customHeight="1">
      <c r="B64" s="122"/>
      <c r="C64" s="123"/>
      <c r="D64" s="123"/>
      <c r="E64" s="114"/>
      <c r="F64" s="114"/>
      <c r="G64" s="114"/>
      <c r="H64" s="274" t="s">
        <v>281</v>
      </c>
      <c r="I64" s="93">
        <v>150000</v>
      </c>
      <c r="J64" s="78" t="s">
        <v>11</v>
      </c>
      <c r="K64" s="78" t="s">
        <v>12</v>
      </c>
      <c r="L64" s="79">
        <v>5</v>
      </c>
      <c r="M64" s="78" t="s">
        <v>16</v>
      </c>
      <c r="N64" s="78" t="s">
        <v>1</v>
      </c>
      <c r="O64" s="79" t="s">
        <v>1</v>
      </c>
      <c r="P64" s="73" t="s">
        <v>1</v>
      </c>
      <c r="Q64" s="94">
        <f>+I64*L64</f>
        <v>750000</v>
      </c>
    </row>
    <row r="65" spans="2:19" ht="24.95" customHeight="1">
      <c r="B65" s="122"/>
      <c r="C65" s="123"/>
      <c r="D65" s="123"/>
      <c r="E65" s="114"/>
      <c r="F65" s="114"/>
      <c r="G65" s="114"/>
      <c r="H65" s="92" t="s">
        <v>75</v>
      </c>
      <c r="I65" s="93">
        <v>450000</v>
      </c>
      <c r="J65" s="78" t="s">
        <v>11</v>
      </c>
      <c r="K65" s="78" t="s">
        <v>12</v>
      </c>
      <c r="L65" s="79">
        <v>4</v>
      </c>
      <c r="M65" s="95" t="s">
        <v>15</v>
      </c>
      <c r="N65" s="78"/>
      <c r="O65" s="79"/>
      <c r="P65" s="73"/>
      <c r="Q65" s="94">
        <f>+I65*L65</f>
        <v>1800000</v>
      </c>
    </row>
    <row r="66" spans="2:19" ht="24.95" customHeight="1">
      <c r="B66" s="122"/>
      <c r="C66" s="123"/>
      <c r="D66" s="123"/>
      <c r="E66" s="114"/>
      <c r="F66" s="114"/>
      <c r="G66" s="114"/>
      <c r="H66" s="92" t="s">
        <v>76</v>
      </c>
      <c r="I66" s="93">
        <v>1170840</v>
      </c>
      <c r="J66" s="78" t="s">
        <v>11</v>
      </c>
      <c r="K66" s="78" t="s">
        <v>12</v>
      </c>
      <c r="L66" s="79">
        <v>2</v>
      </c>
      <c r="M66" s="78" t="s">
        <v>27</v>
      </c>
      <c r="N66" s="78"/>
      <c r="O66" s="79"/>
      <c r="P66" s="73"/>
      <c r="Q66" s="94">
        <f>+I66*L66</f>
        <v>2341680</v>
      </c>
      <c r="S66" s="2"/>
    </row>
    <row r="67" spans="2:19" ht="24.95" customHeight="1">
      <c r="B67" s="122"/>
      <c r="C67" s="123"/>
      <c r="D67" s="136"/>
      <c r="E67" s="115"/>
      <c r="F67" s="115"/>
      <c r="G67" s="115"/>
      <c r="H67" s="80" t="s">
        <v>77</v>
      </c>
      <c r="I67" s="81">
        <v>65000</v>
      </c>
      <c r="J67" s="82" t="s">
        <v>11</v>
      </c>
      <c r="K67" s="82" t="s">
        <v>12</v>
      </c>
      <c r="L67" s="83">
        <v>2</v>
      </c>
      <c r="M67" s="82" t="s">
        <v>27</v>
      </c>
      <c r="N67" s="82" t="s">
        <v>12</v>
      </c>
      <c r="O67" s="83">
        <v>2</v>
      </c>
      <c r="P67" s="82" t="s">
        <v>16</v>
      </c>
      <c r="Q67" s="91">
        <f>+I67*L67*O67</f>
        <v>260000</v>
      </c>
    </row>
    <row r="68" spans="2:19" ht="24.95" customHeight="1">
      <c r="B68" s="122"/>
      <c r="C68" s="123"/>
      <c r="D68" s="123" t="s">
        <v>24</v>
      </c>
      <c r="E68" s="114">
        <v>6960000</v>
      </c>
      <c r="F68" s="114">
        <f>Q68</f>
        <v>7840000</v>
      </c>
      <c r="G68" s="114">
        <f t="shared" ref="G68" si="5">F68-E68</f>
        <v>880000</v>
      </c>
      <c r="H68" s="92" t="s">
        <v>24</v>
      </c>
      <c r="I68" s="93" t="s">
        <v>1</v>
      </c>
      <c r="J68" s="78" t="s">
        <v>1</v>
      </c>
      <c r="K68" s="78" t="s">
        <v>1</v>
      </c>
      <c r="L68" s="79" t="s">
        <v>1</v>
      </c>
      <c r="M68" s="78" t="s">
        <v>1</v>
      </c>
      <c r="N68" s="78" t="s">
        <v>1</v>
      </c>
      <c r="O68" s="79" t="s">
        <v>1</v>
      </c>
      <c r="P68" s="73" t="s">
        <v>1</v>
      </c>
      <c r="Q68" s="94">
        <f>SUM(Q69:Q70)</f>
        <v>7840000</v>
      </c>
    </row>
    <row r="69" spans="2:19" ht="24.95" customHeight="1">
      <c r="B69" s="122"/>
      <c r="C69" s="123"/>
      <c r="D69" s="123"/>
      <c r="E69" s="114"/>
      <c r="F69" s="114"/>
      <c r="G69" s="114"/>
      <c r="H69" s="92" t="s">
        <v>91</v>
      </c>
      <c r="I69" s="93">
        <v>280000</v>
      </c>
      <c r="J69" s="78" t="s">
        <v>84</v>
      </c>
      <c r="K69" s="78" t="s">
        <v>85</v>
      </c>
      <c r="L69" s="79">
        <v>12</v>
      </c>
      <c r="M69" s="78" t="s">
        <v>86</v>
      </c>
      <c r="N69" s="78" t="s">
        <v>85</v>
      </c>
      <c r="O69" s="79">
        <v>2</v>
      </c>
      <c r="P69" s="78" t="s">
        <v>92</v>
      </c>
      <c r="Q69" s="94">
        <f>+I69*L69*O69</f>
        <v>6720000</v>
      </c>
      <c r="R69" s="16"/>
    </row>
    <row r="70" spans="2:19" ht="24.95" customHeight="1">
      <c r="B70" s="122"/>
      <c r="C70" s="123"/>
      <c r="D70" s="136"/>
      <c r="E70" s="115"/>
      <c r="F70" s="115"/>
      <c r="G70" s="115"/>
      <c r="H70" s="140" t="s">
        <v>93</v>
      </c>
      <c r="I70" s="81">
        <v>280000</v>
      </c>
      <c r="J70" s="82" t="s">
        <v>84</v>
      </c>
      <c r="K70" s="82" t="s">
        <v>85</v>
      </c>
      <c r="L70" s="83">
        <v>2</v>
      </c>
      <c r="M70" s="82" t="s">
        <v>90</v>
      </c>
      <c r="N70" s="82" t="s">
        <v>85</v>
      </c>
      <c r="O70" s="83">
        <v>2</v>
      </c>
      <c r="P70" s="82" t="s">
        <v>92</v>
      </c>
      <c r="Q70" s="91">
        <f>+I70*L70*O70</f>
        <v>1120000</v>
      </c>
      <c r="S70" s="16"/>
    </row>
    <row r="71" spans="2:19" ht="24.95" customHeight="1">
      <c r="B71" s="122"/>
      <c r="C71" s="123"/>
      <c r="D71" s="123" t="s">
        <v>42</v>
      </c>
      <c r="E71" s="114">
        <v>3980000</v>
      </c>
      <c r="F71" s="114">
        <f>Q71</f>
        <v>5627000</v>
      </c>
      <c r="G71" s="114">
        <f t="shared" si="3"/>
        <v>1647000</v>
      </c>
      <c r="H71" s="92" t="s">
        <v>42</v>
      </c>
      <c r="I71" s="93"/>
      <c r="J71" s="78"/>
      <c r="K71" s="78"/>
      <c r="L71" s="79"/>
      <c r="M71" s="78"/>
      <c r="N71" s="78"/>
      <c r="O71" s="79"/>
      <c r="P71" s="78"/>
      <c r="Q71" s="94">
        <f>SUM(Q72:Q76)</f>
        <v>5627000</v>
      </c>
    </row>
    <row r="72" spans="2:19" ht="24.95" customHeight="1">
      <c r="B72" s="122"/>
      <c r="C72" s="123"/>
      <c r="D72" s="123"/>
      <c r="E72" s="114"/>
      <c r="F72" s="114"/>
      <c r="G72" s="114"/>
      <c r="H72" s="203" t="s">
        <v>182</v>
      </c>
      <c r="I72" s="93">
        <v>1100000</v>
      </c>
      <c r="J72" s="78" t="s">
        <v>11</v>
      </c>
      <c r="K72" s="78" t="s">
        <v>12</v>
      </c>
      <c r="L72" s="79">
        <v>1</v>
      </c>
      <c r="M72" s="78" t="s">
        <v>13</v>
      </c>
      <c r="N72" s="78"/>
      <c r="O72" s="79"/>
      <c r="P72" s="73"/>
      <c r="Q72" s="94">
        <f>+I72*L72</f>
        <v>1100000</v>
      </c>
    </row>
    <row r="73" spans="2:19" ht="24.95" customHeight="1">
      <c r="B73" s="122"/>
      <c r="C73" s="123"/>
      <c r="D73" s="123"/>
      <c r="E73" s="114"/>
      <c r="F73" s="114"/>
      <c r="G73" s="114"/>
      <c r="H73" s="92" t="s">
        <v>184</v>
      </c>
      <c r="I73" s="93">
        <v>42000</v>
      </c>
      <c r="J73" s="78" t="s">
        <v>84</v>
      </c>
      <c r="K73" s="78" t="s">
        <v>85</v>
      </c>
      <c r="L73" s="79">
        <v>8</v>
      </c>
      <c r="M73" s="78" t="s">
        <v>185</v>
      </c>
      <c r="N73" s="78" t="s">
        <v>12</v>
      </c>
      <c r="O73" s="79">
        <v>2</v>
      </c>
      <c r="P73" s="78" t="s">
        <v>16</v>
      </c>
      <c r="Q73" s="94">
        <f>+I73*L73*O73</f>
        <v>672000</v>
      </c>
    </row>
    <row r="74" spans="2:19" ht="24.95" customHeight="1">
      <c r="B74" s="122"/>
      <c r="C74" s="123"/>
      <c r="D74" s="123"/>
      <c r="E74" s="114"/>
      <c r="F74" s="114"/>
      <c r="G74" s="114"/>
      <c r="H74" s="143" t="s">
        <v>280</v>
      </c>
      <c r="I74" s="93">
        <v>15000</v>
      </c>
      <c r="J74" s="78" t="s">
        <v>84</v>
      </c>
      <c r="K74" s="78" t="s">
        <v>85</v>
      </c>
      <c r="L74" s="79">
        <v>45</v>
      </c>
      <c r="M74" s="78" t="s">
        <v>185</v>
      </c>
      <c r="N74" s="78" t="s">
        <v>12</v>
      </c>
      <c r="O74" s="79">
        <v>1</v>
      </c>
      <c r="P74" s="78" t="s">
        <v>16</v>
      </c>
      <c r="Q74" s="94">
        <f>+I74*L74*O74</f>
        <v>675000</v>
      </c>
    </row>
    <row r="75" spans="2:19" ht="24.95" customHeight="1">
      <c r="B75" s="122"/>
      <c r="C75" s="123"/>
      <c r="D75" s="123"/>
      <c r="E75" s="114"/>
      <c r="F75" s="114"/>
      <c r="G75" s="114"/>
      <c r="H75" s="172" t="s">
        <v>188</v>
      </c>
      <c r="I75" s="93">
        <v>300000</v>
      </c>
      <c r="J75" s="78" t="s">
        <v>11</v>
      </c>
      <c r="K75" s="78" t="s">
        <v>12</v>
      </c>
      <c r="L75" s="79">
        <v>1</v>
      </c>
      <c r="M75" s="78" t="s">
        <v>189</v>
      </c>
      <c r="N75" s="78"/>
      <c r="O75" s="79"/>
      <c r="P75" s="73"/>
      <c r="Q75" s="94">
        <f>+I75*L75</f>
        <v>300000</v>
      </c>
    </row>
    <row r="76" spans="2:19" ht="24.95" customHeight="1">
      <c r="B76" s="141"/>
      <c r="C76" s="136"/>
      <c r="D76" s="123"/>
      <c r="E76" s="114"/>
      <c r="F76" s="114"/>
      <c r="G76" s="114"/>
      <c r="H76" s="92" t="s">
        <v>58</v>
      </c>
      <c r="I76" s="93">
        <v>240000</v>
      </c>
      <c r="J76" s="78" t="s">
        <v>11</v>
      </c>
      <c r="K76" s="78" t="s">
        <v>12</v>
      </c>
      <c r="L76" s="79">
        <v>12</v>
      </c>
      <c r="M76" s="78" t="s">
        <v>13</v>
      </c>
      <c r="N76" s="78"/>
      <c r="O76" s="79"/>
      <c r="P76" s="73"/>
      <c r="Q76" s="94">
        <f>+I76*L76</f>
        <v>2880000</v>
      </c>
    </row>
    <row r="77" spans="2:19" ht="24.95" customHeight="1">
      <c r="B77" s="118" t="s">
        <v>190</v>
      </c>
      <c r="C77" s="205"/>
      <c r="D77" s="204"/>
      <c r="E77" s="262">
        <f>E78</f>
        <v>0</v>
      </c>
      <c r="F77" s="116">
        <f>F78</f>
        <v>400000</v>
      </c>
      <c r="G77" s="116">
        <f t="shared" ref="G77:G79" si="6">F77-E77</f>
        <v>400000</v>
      </c>
      <c r="H77" s="84" t="s">
        <v>252</v>
      </c>
      <c r="I77" s="85"/>
      <c r="J77" s="86"/>
      <c r="K77" s="86"/>
      <c r="L77" s="87"/>
      <c r="M77" s="86"/>
      <c r="N77" s="86"/>
      <c r="O77" s="87"/>
      <c r="P77" s="88"/>
      <c r="Q77" s="89">
        <f>Q78</f>
        <v>400000</v>
      </c>
    </row>
    <row r="78" spans="2:19" ht="24.95" customHeight="1">
      <c r="B78" s="120"/>
      <c r="C78" s="307" t="s">
        <v>191</v>
      </c>
      <c r="D78" s="306"/>
      <c r="E78" s="262">
        <v>0</v>
      </c>
      <c r="F78" s="116">
        <f>F79</f>
        <v>400000</v>
      </c>
      <c r="G78" s="116">
        <f t="shared" si="6"/>
        <v>400000</v>
      </c>
      <c r="H78" s="84" t="s">
        <v>251</v>
      </c>
      <c r="I78" s="85"/>
      <c r="J78" s="86"/>
      <c r="K78" s="86"/>
      <c r="L78" s="87"/>
      <c r="M78" s="86"/>
      <c r="N78" s="86"/>
      <c r="O78" s="87"/>
      <c r="P78" s="88"/>
      <c r="Q78" s="89">
        <f>Q79</f>
        <v>400000</v>
      </c>
    </row>
    <row r="79" spans="2:19" ht="24.95" customHeight="1">
      <c r="B79" s="122"/>
      <c r="C79" s="124"/>
      <c r="D79" s="126" t="s">
        <v>192</v>
      </c>
      <c r="E79" s="263">
        <v>0</v>
      </c>
      <c r="F79" s="114">
        <f>Q79</f>
        <v>400000</v>
      </c>
      <c r="G79" s="114">
        <f t="shared" si="6"/>
        <v>400000</v>
      </c>
      <c r="H79" s="77" t="s">
        <v>192</v>
      </c>
      <c r="I79" s="93">
        <v>200000</v>
      </c>
      <c r="J79" s="78" t="s">
        <v>193</v>
      </c>
      <c r="K79" s="78" t="s">
        <v>194</v>
      </c>
      <c r="L79" s="79">
        <v>2</v>
      </c>
      <c r="M79" s="78" t="s">
        <v>195</v>
      </c>
      <c r="N79" s="78"/>
      <c r="O79" s="79" t="s">
        <v>196</v>
      </c>
      <c r="P79" s="73" t="s">
        <v>196</v>
      </c>
      <c r="Q79" s="94">
        <f>I79*L79</f>
        <v>400000</v>
      </c>
    </row>
    <row r="80" spans="2:19" ht="24.95" customHeight="1">
      <c r="B80" s="320" t="s">
        <v>197</v>
      </c>
      <c r="C80" s="321"/>
      <c r="D80" s="322"/>
      <c r="E80" s="116">
        <v>36553000</v>
      </c>
      <c r="F80" s="116">
        <f>F81+F87+F114</f>
        <v>31973000</v>
      </c>
      <c r="G80" s="116">
        <f>F80-E80</f>
        <v>-4580000</v>
      </c>
      <c r="H80" s="84" t="s">
        <v>250</v>
      </c>
      <c r="I80" s="85" t="s">
        <v>1</v>
      </c>
      <c r="J80" s="86" t="s">
        <v>1</v>
      </c>
      <c r="K80" s="86" t="s">
        <v>1</v>
      </c>
      <c r="L80" s="87" t="s">
        <v>1</v>
      </c>
      <c r="M80" s="86" t="s">
        <v>1</v>
      </c>
      <c r="N80" s="86" t="s">
        <v>1</v>
      </c>
      <c r="O80" s="87" t="s">
        <v>1</v>
      </c>
      <c r="P80" s="88" t="s">
        <v>1</v>
      </c>
      <c r="Q80" s="89">
        <f>Q81+Q87+Q114</f>
        <v>31973000</v>
      </c>
    </row>
    <row r="81" spans="2:21" ht="24.95" customHeight="1">
      <c r="B81" s="120"/>
      <c r="C81" s="307" t="s">
        <v>198</v>
      </c>
      <c r="D81" s="306"/>
      <c r="E81" s="116">
        <v>25764000</v>
      </c>
      <c r="F81" s="116">
        <f>SUM(F82,F85,F86)</f>
        <v>21664000</v>
      </c>
      <c r="G81" s="116">
        <f>F81-E81</f>
        <v>-4100000</v>
      </c>
      <c r="H81" s="139" t="s">
        <v>249</v>
      </c>
      <c r="I81" s="85"/>
      <c r="J81" s="86"/>
      <c r="K81" s="86"/>
      <c r="L81" s="87"/>
      <c r="M81" s="86"/>
      <c r="N81" s="86"/>
      <c r="O81" s="87"/>
      <c r="P81" s="86"/>
      <c r="Q81" s="89">
        <f>SUM(Q82,Q85,Q86)</f>
        <v>21664000</v>
      </c>
    </row>
    <row r="82" spans="2:21" ht="24.95" customHeight="1">
      <c r="B82" s="122"/>
      <c r="C82" s="124"/>
      <c r="D82" s="123" t="s">
        <v>199</v>
      </c>
      <c r="E82" s="114">
        <v>24354000</v>
      </c>
      <c r="F82" s="114">
        <f>Q82</f>
        <v>20664000</v>
      </c>
      <c r="G82" s="114">
        <f>F82-E82</f>
        <v>-3690000</v>
      </c>
      <c r="H82" s="92" t="s">
        <v>199</v>
      </c>
      <c r="I82" s="93"/>
      <c r="J82" s="78"/>
      <c r="K82" s="78"/>
      <c r="L82" s="79"/>
      <c r="M82" s="78"/>
      <c r="N82" s="78"/>
      <c r="O82" s="79"/>
      <c r="P82" s="78"/>
      <c r="Q82" s="94">
        <f>Q83+Q84</f>
        <v>20664000</v>
      </c>
    </row>
    <row r="83" spans="2:21" ht="24.95" customHeight="1">
      <c r="B83" s="122"/>
      <c r="C83" s="123"/>
      <c r="D83" s="123"/>
      <c r="E83" s="114"/>
      <c r="F83" s="114"/>
      <c r="G83" s="114"/>
      <c r="H83" s="92" t="s">
        <v>94</v>
      </c>
      <c r="I83" s="93">
        <v>2500</v>
      </c>
      <c r="J83" s="78" t="s">
        <v>84</v>
      </c>
      <c r="K83" s="78" t="s">
        <v>85</v>
      </c>
      <c r="L83" s="79">
        <v>28</v>
      </c>
      <c r="M83" s="78" t="s">
        <v>87</v>
      </c>
      <c r="N83" s="78" t="s">
        <v>85</v>
      </c>
      <c r="O83" s="79">
        <v>246</v>
      </c>
      <c r="P83" s="78" t="s">
        <v>95</v>
      </c>
      <c r="Q83" s="94">
        <f>I83*L83*O83</f>
        <v>17220000</v>
      </c>
    </row>
    <row r="84" spans="2:21" ht="24.95" customHeight="1">
      <c r="B84" s="122"/>
      <c r="C84" s="123"/>
      <c r="D84" s="136"/>
      <c r="E84" s="115"/>
      <c r="F84" s="115"/>
      <c r="G84" s="115"/>
      <c r="H84" s="80" t="s">
        <v>96</v>
      </c>
      <c r="I84" s="81">
        <v>500</v>
      </c>
      <c r="J84" s="82" t="s">
        <v>84</v>
      </c>
      <c r="K84" s="82" t="s">
        <v>85</v>
      </c>
      <c r="L84" s="83">
        <v>28</v>
      </c>
      <c r="M84" s="82" t="s">
        <v>87</v>
      </c>
      <c r="N84" s="82" t="s">
        <v>85</v>
      </c>
      <c r="O84" s="83">
        <v>246</v>
      </c>
      <c r="P84" s="82" t="s">
        <v>95</v>
      </c>
      <c r="Q84" s="91">
        <f>I84*L84*O84</f>
        <v>3444000</v>
      </c>
    </row>
    <row r="85" spans="2:21" ht="24.95" customHeight="1">
      <c r="B85" s="122"/>
      <c r="C85" s="123"/>
      <c r="D85" s="137" t="s">
        <v>40</v>
      </c>
      <c r="E85" s="116">
        <v>450000</v>
      </c>
      <c r="F85" s="116">
        <f>Q85</f>
        <v>600000</v>
      </c>
      <c r="G85" s="116">
        <f>F85-E85</f>
        <v>150000</v>
      </c>
      <c r="H85" s="84" t="s">
        <v>97</v>
      </c>
      <c r="I85" s="85">
        <v>200000</v>
      </c>
      <c r="J85" s="86" t="s">
        <v>84</v>
      </c>
      <c r="K85" s="86" t="s">
        <v>85</v>
      </c>
      <c r="L85" s="87">
        <v>3</v>
      </c>
      <c r="M85" s="86" t="s">
        <v>90</v>
      </c>
      <c r="N85" s="86"/>
      <c r="O85" s="87"/>
      <c r="P85" s="88"/>
      <c r="Q85" s="89">
        <f>I85*L85</f>
        <v>600000</v>
      </c>
      <c r="S85" s="16"/>
      <c r="U85" s="16"/>
    </row>
    <row r="86" spans="2:21" ht="24.95" customHeight="1">
      <c r="B86" s="122"/>
      <c r="C86" s="123"/>
      <c r="D86" s="124" t="s">
        <v>41</v>
      </c>
      <c r="E86" s="116">
        <v>960000</v>
      </c>
      <c r="F86" s="116">
        <f>Q86</f>
        <v>400000</v>
      </c>
      <c r="G86" s="116">
        <f t="shared" si="3"/>
        <v>-560000</v>
      </c>
      <c r="H86" s="84" t="s">
        <v>41</v>
      </c>
      <c r="I86" s="85">
        <v>5000</v>
      </c>
      <c r="J86" s="86" t="s">
        <v>11</v>
      </c>
      <c r="K86" s="86" t="s">
        <v>12</v>
      </c>
      <c r="L86" s="87">
        <v>40</v>
      </c>
      <c r="M86" s="86" t="s">
        <v>14</v>
      </c>
      <c r="N86" s="86" t="s">
        <v>12</v>
      </c>
      <c r="O86" s="87">
        <v>2</v>
      </c>
      <c r="P86" s="88" t="s">
        <v>16</v>
      </c>
      <c r="Q86" s="89">
        <f>I86*L86*O86</f>
        <v>400000</v>
      </c>
    </row>
    <row r="87" spans="2:21" ht="24.95" customHeight="1">
      <c r="B87" s="120"/>
      <c r="C87" s="307" t="s">
        <v>30</v>
      </c>
      <c r="D87" s="306"/>
      <c r="E87" s="115">
        <v>7060000</v>
      </c>
      <c r="F87" s="115">
        <f>SUM(F88,F92,F95,F98,F100,F106,F111)</f>
        <v>6580000</v>
      </c>
      <c r="G87" s="115">
        <f>F87-E87</f>
        <v>-480000</v>
      </c>
      <c r="H87" s="80" t="s">
        <v>250</v>
      </c>
      <c r="I87" s="81"/>
      <c r="J87" s="82"/>
      <c r="K87" s="82"/>
      <c r="L87" s="83"/>
      <c r="M87" s="82"/>
      <c r="N87" s="82"/>
      <c r="O87" s="83"/>
      <c r="P87" s="90"/>
      <c r="Q87" s="91">
        <f>Q88+Q92+Q95+Q98+Q100+Q106+Q111</f>
        <v>6580000</v>
      </c>
    </row>
    <row r="88" spans="2:21" ht="24.95" customHeight="1">
      <c r="B88" s="122"/>
      <c r="C88" s="124"/>
      <c r="D88" s="124" t="s">
        <v>31</v>
      </c>
      <c r="E88" s="114">
        <v>210000</v>
      </c>
      <c r="F88" s="114">
        <f>Q88</f>
        <v>80000</v>
      </c>
      <c r="G88" s="114">
        <f>F88-E88</f>
        <v>-130000</v>
      </c>
      <c r="H88" s="92" t="s">
        <v>98</v>
      </c>
      <c r="I88" s="93"/>
      <c r="J88" s="78"/>
      <c r="K88" s="78"/>
      <c r="L88" s="79"/>
      <c r="M88" s="78"/>
      <c r="N88" s="78"/>
      <c r="O88" s="79"/>
      <c r="P88" s="73"/>
      <c r="Q88" s="94">
        <f>Q89+Q90+Q91</f>
        <v>80000</v>
      </c>
    </row>
    <row r="89" spans="2:21" ht="24.95" customHeight="1">
      <c r="B89" s="122"/>
      <c r="C89" s="123"/>
      <c r="D89" s="123"/>
      <c r="E89" s="114"/>
      <c r="F89" s="114"/>
      <c r="G89" s="114"/>
      <c r="H89" s="92" t="s">
        <v>99</v>
      </c>
      <c r="I89" s="93">
        <v>10000</v>
      </c>
      <c r="J89" s="78" t="s">
        <v>84</v>
      </c>
      <c r="K89" s="78" t="s">
        <v>85</v>
      </c>
      <c r="L89" s="79">
        <v>2</v>
      </c>
      <c r="M89" s="78" t="s">
        <v>87</v>
      </c>
      <c r="N89" s="78"/>
      <c r="O89" s="79"/>
      <c r="P89" s="78"/>
      <c r="Q89" s="94">
        <f>+I89*L89</f>
        <v>20000</v>
      </c>
    </row>
    <row r="90" spans="2:21" ht="24.95" customHeight="1">
      <c r="B90" s="122"/>
      <c r="C90" s="123"/>
      <c r="D90" s="123"/>
      <c r="E90" s="114"/>
      <c r="F90" s="114"/>
      <c r="G90" s="114"/>
      <c r="H90" s="92" t="s">
        <v>100</v>
      </c>
      <c r="I90" s="93">
        <v>50000</v>
      </c>
      <c r="J90" s="78" t="s">
        <v>84</v>
      </c>
      <c r="K90" s="78" t="s">
        <v>85</v>
      </c>
      <c r="L90" s="79">
        <v>1</v>
      </c>
      <c r="M90" s="78" t="s">
        <v>87</v>
      </c>
      <c r="N90" s="78"/>
      <c r="O90" s="79"/>
      <c r="P90" s="78"/>
      <c r="Q90" s="94">
        <f>+I90*L90</f>
        <v>50000</v>
      </c>
    </row>
    <row r="91" spans="2:21" ht="24.95" customHeight="1">
      <c r="B91" s="122"/>
      <c r="C91" s="123"/>
      <c r="D91" s="136"/>
      <c r="E91" s="115"/>
      <c r="F91" s="115"/>
      <c r="G91" s="115"/>
      <c r="H91" s="80" t="s">
        <v>101</v>
      </c>
      <c r="I91" s="81">
        <v>10000</v>
      </c>
      <c r="J91" s="82" t="s">
        <v>84</v>
      </c>
      <c r="K91" s="82" t="s">
        <v>85</v>
      </c>
      <c r="L91" s="83">
        <v>1</v>
      </c>
      <c r="M91" s="82" t="s">
        <v>87</v>
      </c>
      <c r="N91" s="82" t="s">
        <v>89</v>
      </c>
      <c r="O91" s="83" t="s">
        <v>89</v>
      </c>
      <c r="P91" s="90" t="s">
        <v>89</v>
      </c>
      <c r="Q91" s="91">
        <f>+I91*L91</f>
        <v>10000</v>
      </c>
    </row>
    <row r="92" spans="2:21" ht="24.95" customHeight="1">
      <c r="B92" s="122"/>
      <c r="C92" s="123"/>
      <c r="D92" s="124" t="s">
        <v>47</v>
      </c>
      <c r="E92" s="129">
        <v>1400000</v>
      </c>
      <c r="F92" s="129">
        <f>Q92</f>
        <v>1400000</v>
      </c>
      <c r="G92" s="264">
        <f>F92-E92</f>
        <v>0</v>
      </c>
      <c r="H92" s="130" t="s">
        <v>102</v>
      </c>
      <c r="I92" s="131"/>
      <c r="J92" s="132"/>
      <c r="K92" s="132"/>
      <c r="L92" s="133"/>
      <c r="M92" s="132"/>
      <c r="N92" s="132" t="s">
        <v>89</v>
      </c>
      <c r="O92" s="133" t="s">
        <v>89</v>
      </c>
      <c r="P92" s="134" t="s">
        <v>89</v>
      </c>
      <c r="Q92" s="135">
        <f>SUM(Q93:Q94)</f>
        <v>1400000</v>
      </c>
    </row>
    <row r="93" spans="2:21" ht="24.95" customHeight="1">
      <c r="B93" s="122"/>
      <c r="C93" s="123"/>
      <c r="D93" s="123"/>
      <c r="E93" s="114"/>
      <c r="F93" s="114"/>
      <c r="G93" s="114"/>
      <c r="H93" s="92" t="s">
        <v>103</v>
      </c>
      <c r="I93" s="93">
        <v>400000</v>
      </c>
      <c r="J93" s="78" t="s">
        <v>84</v>
      </c>
      <c r="K93" s="78" t="s">
        <v>85</v>
      </c>
      <c r="L93" s="79">
        <v>2</v>
      </c>
      <c r="M93" s="78" t="s">
        <v>90</v>
      </c>
      <c r="N93" s="78" t="s">
        <v>89</v>
      </c>
      <c r="O93" s="79" t="s">
        <v>89</v>
      </c>
      <c r="P93" s="73" t="s">
        <v>89</v>
      </c>
      <c r="Q93" s="94">
        <f>+I93*L93</f>
        <v>800000</v>
      </c>
    </row>
    <row r="94" spans="2:21" ht="24.95" customHeight="1" thickBot="1">
      <c r="B94" s="125"/>
      <c r="C94" s="121"/>
      <c r="D94" s="121"/>
      <c r="E94" s="117"/>
      <c r="F94" s="117"/>
      <c r="G94" s="117"/>
      <c r="H94" s="101" t="s">
        <v>245</v>
      </c>
      <c r="I94" s="96">
        <v>50000</v>
      </c>
      <c r="J94" s="97" t="s">
        <v>84</v>
      </c>
      <c r="K94" s="97" t="s">
        <v>85</v>
      </c>
      <c r="L94" s="98">
        <v>12</v>
      </c>
      <c r="M94" s="97" t="s">
        <v>86</v>
      </c>
      <c r="N94" s="97"/>
      <c r="O94" s="98"/>
      <c r="P94" s="9"/>
      <c r="Q94" s="99">
        <f>+I94*L94</f>
        <v>600000</v>
      </c>
      <c r="S94" s="16"/>
    </row>
    <row r="95" spans="2:21" ht="24.95" customHeight="1">
      <c r="B95" s="122"/>
      <c r="C95" s="123"/>
      <c r="D95" s="197" t="s">
        <v>32</v>
      </c>
      <c r="E95" s="114">
        <v>200000</v>
      </c>
      <c r="F95" s="114">
        <f>Q95</f>
        <v>200000</v>
      </c>
      <c r="G95" s="263">
        <f>F95-E95</f>
        <v>0</v>
      </c>
      <c r="H95" s="92" t="s">
        <v>32</v>
      </c>
      <c r="I95" s="93"/>
      <c r="J95" s="78"/>
      <c r="K95" s="78"/>
      <c r="L95" s="79"/>
      <c r="M95" s="78"/>
      <c r="N95" s="78" t="s">
        <v>1</v>
      </c>
      <c r="O95" s="79" t="s">
        <v>1</v>
      </c>
      <c r="P95" s="73" t="s">
        <v>1</v>
      </c>
      <c r="Q95" s="94">
        <f>SUM(Q96:Q97)</f>
        <v>200000</v>
      </c>
    </row>
    <row r="96" spans="2:21" ht="24.95" customHeight="1">
      <c r="B96" s="122"/>
      <c r="C96" s="123"/>
      <c r="D96" s="142"/>
      <c r="E96" s="114"/>
      <c r="F96" s="114"/>
      <c r="G96" s="114"/>
      <c r="H96" s="143" t="s">
        <v>126</v>
      </c>
      <c r="I96" s="93">
        <v>100000</v>
      </c>
      <c r="J96" s="78" t="s">
        <v>11</v>
      </c>
      <c r="K96" s="78" t="s">
        <v>12</v>
      </c>
      <c r="L96" s="79">
        <v>1</v>
      </c>
      <c r="M96" s="78" t="s">
        <v>16</v>
      </c>
      <c r="N96" s="78" t="s">
        <v>1</v>
      </c>
      <c r="O96" s="79" t="s">
        <v>1</v>
      </c>
      <c r="P96" s="73" t="s">
        <v>1</v>
      </c>
      <c r="Q96" s="94">
        <f>+I96*L96</f>
        <v>100000</v>
      </c>
    </row>
    <row r="97" spans="2:17" ht="24.95" customHeight="1">
      <c r="B97" s="122"/>
      <c r="C97" s="123"/>
      <c r="D97" s="144"/>
      <c r="E97" s="115"/>
      <c r="F97" s="115"/>
      <c r="G97" s="115"/>
      <c r="H97" s="145" t="s">
        <v>246</v>
      </c>
      <c r="I97" s="81">
        <v>50000</v>
      </c>
      <c r="J97" s="82" t="s">
        <v>11</v>
      </c>
      <c r="K97" s="82" t="s">
        <v>12</v>
      </c>
      <c r="L97" s="83">
        <v>2</v>
      </c>
      <c r="M97" s="82" t="s">
        <v>16</v>
      </c>
      <c r="N97" s="82" t="s">
        <v>1</v>
      </c>
      <c r="O97" s="83" t="s">
        <v>1</v>
      </c>
      <c r="P97" s="90" t="s">
        <v>1</v>
      </c>
      <c r="Q97" s="91">
        <f>+I97*L97</f>
        <v>100000</v>
      </c>
    </row>
    <row r="98" spans="2:17" ht="24.95" customHeight="1">
      <c r="B98" s="122"/>
      <c r="C98" s="123"/>
      <c r="D98" s="197" t="s">
        <v>33</v>
      </c>
      <c r="E98" s="114">
        <v>960000</v>
      </c>
      <c r="F98" s="114">
        <f>Q98</f>
        <v>960000</v>
      </c>
      <c r="G98" s="263">
        <f>F98-E98</f>
        <v>0</v>
      </c>
      <c r="H98" s="92" t="s">
        <v>33</v>
      </c>
      <c r="I98" s="93" t="s">
        <v>1</v>
      </c>
      <c r="J98" s="78" t="s">
        <v>1</v>
      </c>
      <c r="K98" s="78" t="s">
        <v>1</v>
      </c>
      <c r="L98" s="79" t="s">
        <v>1</v>
      </c>
      <c r="M98" s="78" t="s">
        <v>1</v>
      </c>
      <c r="N98" s="78" t="s">
        <v>1</v>
      </c>
      <c r="O98" s="79" t="s">
        <v>1</v>
      </c>
      <c r="P98" s="73" t="s">
        <v>1</v>
      </c>
      <c r="Q98" s="94">
        <f>SUM(Q99:Q99)</f>
        <v>960000</v>
      </c>
    </row>
    <row r="99" spans="2:17" ht="24.95" customHeight="1">
      <c r="B99" s="122"/>
      <c r="C99" s="123"/>
      <c r="D99" s="198"/>
      <c r="E99" s="115"/>
      <c r="F99" s="115"/>
      <c r="G99" s="115"/>
      <c r="H99" s="80" t="s">
        <v>80</v>
      </c>
      <c r="I99" s="81">
        <v>80000</v>
      </c>
      <c r="J99" s="82" t="s">
        <v>11</v>
      </c>
      <c r="K99" s="82" t="s">
        <v>12</v>
      </c>
      <c r="L99" s="83">
        <v>12</v>
      </c>
      <c r="M99" s="82" t="s">
        <v>13</v>
      </c>
      <c r="N99" s="82" t="s">
        <v>1</v>
      </c>
      <c r="O99" s="83" t="s">
        <v>1</v>
      </c>
      <c r="P99" s="90" t="s">
        <v>1</v>
      </c>
      <c r="Q99" s="91">
        <f>+I99*L99</f>
        <v>960000</v>
      </c>
    </row>
    <row r="100" spans="2:17" ht="24.95" customHeight="1">
      <c r="B100" s="122"/>
      <c r="C100" s="123"/>
      <c r="D100" s="197" t="s">
        <v>175</v>
      </c>
      <c r="E100" s="114">
        <v>720000</v>
      </c>
      <c r="F100" s="114">
        <f>Q100</f>
        <v>870000</v>
      </c>
      <c r="G100" s="114">
        <f>F100-E100</f>
        <v>150000</v>
      </c>
      <c r="H100" s="92" t="s">
        <v>104</v>
      </c>
      <c r="I100" s="93" t="s">
        <v>89</v>
      </c>
      <c r="J100" s="78" t="s">
        <v>89</v>
      </c>
      <c r="K100" s="78" t="s">
        <v>89</v>
      </c>
      <c r="L100" s="79" t="s">
        <v>89</v>
      </c>
      <c r="M100" s="78" t="s">
        <v>89</v>
      </c>
      <c r="N100" s="78" t="s">
        <v>89</v>
      </c>
      <c r="O100" s="79" t="s">
        <v>89</v>
      </c>
      <c r="P100" s="73" t="s">
        <v>89</v>
      </c>
      <c r="Q100" s="94">
        <f>SUM(Q101:Q105)</f>
        <v>870000</v>
      </c>
    </row>
    <row r="101" spans="2:17" ht="24.95" customHeight="1">
      <c r="B101" s="122"/>
      <c r="C101" s="123"/>
      <c r="D101" s="123"/>
      <c r="E101" s="114"/>
      <c r="F101" s="114"/>
      <c r="G101" s="114"/>
      <c r="H101" s="92" t="s">
        <v>105</v>
      </c>
      <c r="I101" s="93">
        <v>80000</v>
      </c>
      <c r="J101" s="78" t="s">
        <v>84</v>
      </c>
      <c r="K101" s="78" t="s">
        <v>85</v>
      </c>
      <c r="L101" s="79">
        <v>3</v>
      </c>
      <c r="M101" s="78" t="s">
        <v>90</v>
      </c>
      <c r="N101" s="78" t="s">
        <v>89</v>
      </c>
      <c r="O101" s="79" t="s">
        <v>89</v>
      </c>
      <c r="P101" s="73" t="s">
        <v>89</v>
      </c>
      <c r="Q101" s="94">
        <f>+I101*L101</f>
        <v>240000</v>
      </c>
    </row>
    <row r="102" spans="2:17" ht="24.95" customHeight="1">
      <c r="B102" s="122"/>
      <c r="C102" s="123"/>
      <c r="D102" s="123"/>
      <c r="E102" s="114"/>
      <c r="F102" s="114"/>
      <c r="G102" s="114"/>
      <c r="H102" s="92" t="s">
        <v>106</v>
      </c>
      <c r="I102" s="93">
        <v>30000</v>
      </c>
      <c r="J102" s="78" t="s">
        <v>84</v>
      </c>
      <c r="K102" s="78" t="s">
        <v>85</v>
      </c>
      <c r="L102" s="79">
        <v>2</v>
      </c>
      <c r="M102" s="78" t="s">
        <v>90</v>
      </c>
      <c r="N102" s="78" t="s">
        <v>89</v>
      </c>
      <c r="O102" s="79" t="s">
        <v>89</v>
      </c>
      <c r="P102" s="73" t="s">
        <v>89</v>
      </c>
      <c r="Q102" s="94">
        <f>+I102*L102</f>
        <v>60000</v>
      </c>
    </row>
    <row r="103" spans="2:17" ht="24.95" customHeight="1">
      <c r="B103" s="122"/>
      <c r="C103" s="123"/>
      <c r="D103" s="123"/>
      <c r="E103" s="114"/>
      <c r="F103" s="114"/>
      <c r="G103" s="114"/>
      <c r="H103" s="92" t="s">
        <v>107</v>
      </c>
      <c r="I103" s="93">
        <v>60000</v>
      </c>
      <c r="J103" s="78" t="s">
        <v>84</v>
      </c>
      <c r="K103" s="78" t="s">
        <v>85</v>
      </c>
      <c r="L103" s="79">
        <v>5</v>
      </c>
      <c r="M103" s="78" t="s">
        <v>90</v>
      </c>
      <c r="N103" s="78"/>
      <c r="O103" s="79"/>
      <c r="P103" s="73"/>
      <c r="Q103" s="94">
        <f>+I103*L103</f>
        <v>300000</v>
      </c>
    </row>
    <row r="104" spans="2:17" ht="24.95" customHeight="1">
      <c r="B104" s="122"/>
      <c r="C104" s="123"/>
      <c r="D104" s="123"/>
      <c r="E104" s="114"/>
      <c r="F104" s="114"/>
      <c r="G104" s="114"/>
      <c r="H104" s="92" t="s">
        <v>108</v>
      </c>
      <c r="I104" s="93">
        <v>35000</v>
      </c>
      <c r="J104" s="78" t="s">
        <v>84</v>
      </c>
      <c r="K104" s="78" t="s">
        <v>85</v>
      </c>
      <c r="L104" s="79">
        <v>2</v>
      </c>
      <c r="M104" s="78" t="s">
        <v>90</v>
      </c>
      <c r="N104" s="78" t="s">
        <v>89</v>
      </c>
      <c r="O104" s="79" t="s">
        <v>89</v>
      </c>
      <c r="P104" s="73" t="s">
        <v>89</v>
      </c>
      <c r="Q104" s="94">
        <f>+I104*L104</f>
        <v>70000</v>
      </c>
    </row>
    <row r="105" spans="2:17" ht="24.95" customHeight="1">
      <c r="B105" s="122"/>
      <c r="C105" s="123"/>
      <c r="D105" s="136"/>
      <c r="E105" s="115"/>
      <c r="F105" s="115"/>
      <c r="G105" s="115"/>
      <c r="H105" s="80" t="s">
        <v>109</v>
      </c>
      <c r="I105" s="81">
        <v>100000</v>
      </c>
      <c r="J105" s="82" t="s">
        <v>84</v>
      </c>
      <c r="K105" s="82" t="s">
        <v>85</v>
      </c>
      <c r="L105" s="83">
        <v>2</v>
      </c>
      <c r="M105" s="82" t="s">
        <v>90</v>
      </c>
      <c r="N105" s="82"/>
      <c r="O105" s="83"/>
      <c r="P105" s="90"/>
      <c r="Q105" s="91">
        <f>+I105*L105</f>
        <v>200000</v>
      </c>
    </row>
    <row r="106" spans="2:17" ht="24.95" customHeight="1">
      <c r="B106" s="122"/>
      <c r="C106" s="123"/>
      <c r="D106" s="123" t="s">
        <v>34</v>
      </c>
      <c r="E106" s="114">
        <v>1170000</v>
      </c>
      <c r="F106" s="114">
        <f>Q106</f>
        <v>1170000</v>
      </c>
      <c r="G106" s="263">
        <f>F106-E106</f>
        <v>0</v>
      </c>
      <c r="H106" s="92" t="s">
        <v>110</v>
      </c>
      <c r="I106" s="93" t="s">
        <v>89</v>
      </c>
      <c r="J106" s="78" t="s">
        <v>89</v>
      </c>
      <c r="K106" s="78" t="s">
        <v>89</v>
      </c>
      <c r="L106" s="79" t="s">
        <v>89</v>
      </c>
      <c r="M106" s="78" t="s">
        <v>89</v>
      </c>
      <c r="N106" s="78" t="s">
        <v>89</v>
      </c>
      <c r="O106" s="79" t="s">
        <v>89</v>
      </c>
      <c r="P106" s="73" t="s">
        <v>89</v>
      </c>
      <c r="Q106" s="94">
        <f>SUM(Q107:Q110)</f>
        <v>1170000</v>
      </c>
    </row>
    <row r="107" spans="2:17" ht="24.95" customHeight="1">
      <c r="B107" s="122"/>
      <c r="C107" s="123"/>
      <c r="D107" s="123"/>
      <c r="E107" s="114"/>
      <c r="F107" s="114"/>
      <c r="G107" s="114"/>
      <c r="H107" s="92" t="s">
        <v>111</v>
      </c>
      <c r="I107" s="93">
        <v>250000</v>
      </c>
      <c r="J107" s="78" t="s">
        <v>84</v>
      </c>
      <c r="K107" s="78" t="s">
        <v>85</v>
      </c>
      <c r="L107" s="79">
        <v>3</v>
      </c>
      <c r="M107" s="78" t="s">
        <v>90</v>
      </c>
      <c r="N107" s="78" t="s">
        <v>89</v>
      </c>
      <c r="O107" s="79" t="s">
        <v>89</v>
      </c>
      <c r="P107" s="73" t="s">
        <v>89</v>
      </c>
      <c r="Q107" s="94">
        <f>+I107*L107</f>
        <v>750000</v>
      </c>
    </row>
    <row r="108" spans="2:17" ht="24.95" customHeight="1">
      <c r="B108" s="122"/>
      <c r="C108" s="123"/>
      <c r="D108" s="123"/>
      <c r="E108" s="114"/>
      <c r="F108" s="114"/>
      <c r="G108" s="114"/>
      <c r="H108" s="92" t="s">
        <v>112</v>
      </c>
      <c r="I108" s="93">
        <v>50000</v>
      </c>
      <c r="J108" s="78" t="s">
        <v>84</v>
      </c>
      <c r="K108" s="78" t="s">
        <v>85</v>
      </c>
      <c r="L108" s="79">
        <v>4</v>
      </c>
      <c r="M108" s="78" t="s">
        <v>90</v>
      </c>
      <c r="N108" s="78"/>
      <c r="O108" s="79"/>
      <c r="P108" s="73"/>
      <c r="Q108" s="94">
        <f>+I108*L108</f>
        <v>200000</v>
      </c>
    </row>
    <row r="109" spans="2:17" ht="24.95" customHeight="1">
      <c r="B109" s="122"/>
      <c r="C109" s="123"/>
      <c r="D109" s="123"/>
      <c r="E109" s="114"/>
      <c r="F109" s="114"/>
      <c r="G109" s="114"/>
      <c r="H109" s="92" t="s">
        <v>113</v>
      </c>
      <c r="I109" s="93">
        <v>100000</v>
      </c>
      <c r="J109" s="78" t="s">
        <v>84</v>
      </c>
      <c r="K109" s="78" t="s">
        <v>85</v>
      </c>
      <c r="L109" s="79">
        <v>1</v>
      </c>
      <c r="M109" s="78" t="s">
        <v>90</v>
      </c>
      <c r="N109" s="78"/>
      <c r="O109" s="79"/>
      <c r="P109" s="73"/>
      <c r="Q109" s="94">
        <f>+I109*L109</f>
        <v>100000</v>
      </c>
    </row>
    <row r="110" spans="2:17" ht="24.95" customHeight="1">
      <c r="B110" s="122"/>
      <c r="C110" s="123"/>
      <c r="D110" s="136"/>
      <c r="E110" s="115"/>
      <c r="F110" s="115"/>
      <c r="G110" s="115"/>
      <c r="H110" s="145" t="s">
        <v>114</v>
      </c>
      <c r="I110" s="81">
        <v>10000</v>
      </c>
      <c r="J110" s="82" t="s">
        <v>84</v>
      </c>
      <c r="K110" s="82" t="s">
        <v>85</v>
      </c>
      <c r="L110" s="83">
        <v>12</v>
      </c>
      <c r="M110" s="82" t="s">
        <v>86</v>
      </c>
      <c r="N110" s="82" t="s">
        <v>89</v>
      </c>
      <c r="O110" s="83" t="s">
        <v>89</v>
      </c>
      <c r="P110" s="90" t="s">
        <v>89</v>
      </c>
      <c r="Q110" s="91">
        <f>+I110*L110</f>
        <v>120000</v>
      </c>
    </row>
    <row r="111" spans="2:17" ht="24.95" customHeight="1">
      <c r="B111" s="122"/>
      <c r="C111" s="123"/>
      <c r="D111" s="123" t="s">
        <v>35</v>
      </c>
      <c r="E111" s="114">
        <v>2400000</v>
      </c>
      <c r="F111" s="114">
        <f>Q111</f>
        <v>1900000</v>
      </c>
      <c r="G111" s="114">
        <f>F111-E111</f>
        <v>-500000</v>
      </c>
      <c r="H111" s="92" t="s">
        <v>35</v>
      </c>
      <c r="I111" s="93" t="s">
        <v>1</v>
      </c>
      <c r="J111" s="78" t="s">
        <v>1</v>
      </c>
      <c r="K111" s="78" t="s">
        <v>1</v>
      </c>
      <c r="L111" s="79" t="s">
        <v>1</v>
      </c>
      <c r="M111" s="78" t="s">
        <v>1</v>
      </c>
      <c r="N111" s="78" t="s">
        <v>1</v>
      </c>
      <c r="O111" s="79" t="s">
        <v>1</v>
      </c>
      <c r="P111" s="73" t="s">
        <v>1</v>
      </c>
      <c r="Q111" s="94">
        <f>SUM(Q112:Q113)</f>
        <v>1900000</v>
      </c>
    </row>
    <row r="112" spans="2:17" ht="24.95" customHeight="1">
      <c r="B112" s="122"/>
      <c r="C112" s="123"/>
      <c r="D112" s="123"/>
      <c r="E112" s="114"/>
      <c r="F112" s="114"/>
      <c r="G112" s="114"/>
      <c r="H112" s="146" t="s">
        <v>164</v>
      </c>
      <c r="I112" s="93">
        <v>1500000</v>
      </c>
      <c r="J112" s="78" t="s">
        <v>11</v>
      </c>
      <c r="K112" s="78" t="s">
        <v>12</v>
      </c>
      <c r="L112" s="79">
        <v>1</v>
      </c>
      <c r="M112" s="78" t="s">
        <v>16</v>
      </c>
      <c r="N112" s="78" t="s">
        <v>1</v>
      </c>
      <c r="O112" s="79" t="s">
        <v>1</v>
      </c>
      <c r="P112" s="73" t="s">
        <v>1</v>
      </c>
      <c r="Q112" s="94">
        <f>+I112*L112</f>
        <v>1500000</v>
      </c>
    </row>
    <row r="113" spans="2:17" ht="24.95" customHeight="1">
      <c r="B113" s="120"/>
      <c r="C113" s="136"/>
      <c r="D113" s="136"/>
      <c r="E113" s="114"/>
      <c r="F113" s="114"/>
      <c r="G113" s="114"/>
      <c r="H113" s="77" t="s">
        <v>78</v>
      </c>
      <c r="I113" s="93">
        <v>200000</v>
      </c>
      <c r="J113" s="78" t="s">
        <v>11</v>
      </c>
      <c r="K113" s="78" t="s">
        <v>12</v>
      </c>
      <c r="L113" s="79">
        <v>2</v>
      </c>
      <c r="M113" s="78" t="s">
        <v>16</v>
      </c>
      <c r="N113" s="78" t="s">
        <v>1</v>
      </c>
      <c r="O113" s="79" t="s">
        <v>1</v>
      </c>
      <c r="P113" s="73" t="s">
        <v>1</v>
      </c>
      <c r="Q113" s="94">
        <f>+I113*L113</f>
        <v>400000</v>
      </c>
    </row>
    <row r="114" spans="2:17" ht="24.95" customHeight="1">
      <c r="B114" s="120"/>
      <c r="C114" s="308" t="s">
        <v>36</v>
      </c>
      <c r="D114" s="309"/>
      <c r="E114" s="116">
        <v>3729000</v>
      </c>
      <c r="F114" s="116">
        <f>F115+F117+F122+F124</f>
        <v>3729000</v>
      </c>
      <c r="G114" s="262">
        <f>F114-E114</f>
        <v>0</v>
      </c>
      <c r="H114" s="84" t="s">
        <v>247</v>
      </c>
      <c r="I114" s="85"/>
      <c r="J114" s="86"/>
      <c r="K114" s="86"/>
      <c r="L114" s="87"/>
      <c r="M114" s="86"/>
      <c r="N114" s="86"/>
      <c r="O114" s="87"/>
      <c r="P114" s="88"/>
      <c r="Q114" s="89">
        <f>Q115+Q117+Q122+Q124</f>
        <v>3729000</v>
      </c>
    </row>
    <row r="115" spans="2:17" ht="24.95" customHeight="1">
      <c r="B115" s="122"/>
      <c r="C115" s="124"/>
      <c r="D115" s="142" t="s">
        <v>25</v>
      </c>
      <c r="E115" s="114">
        <v>800000</v>
      </c>
      <c r="F115" s="114">
        <f>Q115</f>
        <v>1400000</v>
      </c>
      <c r="G115" s="114">
        <f>F115-E115</f>
        <v>600000</v>
      </c>
      <c r="H115" s="92" t="s">
        <v>46</v>
      </c>
      <c r="I115" s="93" t="s">
        <v>1</v>
      </c>
      <c r="J115" s="78" t="s">
        <v>1</v>
      </c>
      <c r="K115" s="78" t="s">
        <v>1</v>
      </c>
      <c r="L115" s="79" t="s">
        <v>1</v>
      </c>
      <c r="M115" s="78" t="s">
        <v>1</v>
      </c>
      <c r="N115" s="78" t="s">
        <v>1</v>
      </c>
      <c r="O115" s="79" t="s">
        <v>1</v>
      </c>
      <c r="P115" s="73" t="s">
        <v>1</v>
      </c>
      <c r="Q115" s="94">
        <f>SUM(Q116:Q116)</f>
        <v>1400000</v>
      </c>
    </row>
    <row r="116" spans="2:17" ht="24.95" customHeight="1">
      <c r="B116" s="122"/>
      <c r="C116" s="123"/>
      <c r="D116" s="136"/>
      <c r="E116" s="115"/>
      <c r="F116" s="115"/>
      <c r="G116" s="115"/>
      <c r="H116" s="145" t="s">
        <v>79</v>
      </c>
      <c r="I116" s="81">
        <v>350000</v>
      </c>
      <c r="J116" s="82" t="s">
        <v>11</v>
      </c>
      <c r="K116" s="82" t="s">
        <v>12</v>
      </c>
      <c r="L116" s="83">
        <v>4</v>
      </c>
      <c r="M116" s="82" t="s">
        <v>16</v>
      </c>
      <c r="N116" s="82" t="s">
        <v>1</v>
      </c>
      <c r="O116" s="83" t="s">
        <v>1</v>
      </c>
      <c r="P116" s="90" t="s">
        <v>1</v>
      </c>
      <c r="Q116" s="91">
        <f>+I116*L116</f>
        <v>1400000</v>
      </c>
    </row>
    <row r="117" spans="2:17" ht="24.95" customHeight="1">
      <c r="B117" s="122"/>
      <c r="C117" s="123"/>
      <c r="D117" s="123" t="s">
        <v>160</v>
      </c>
      <c r="E117" s="114">
        <v>2029000</v>
      </c>
      <c r="F117" s="114">
        <f>Q117</f>
        <v>1229000</v>
      </c>
      <c r="G117" s="114">
        <f>F117-E117</f>
        <v>-800000</v>
      </c>
      <c r="H117" s="77" t="s">
        <v>165</v>
      </c>
      <c r="I117" s="93"/>
      <c r="J117" s="78"/>
      <c r="K117" s="78"/>
      <c r="L117" s="79"/>
      <c r="M117" s="78"/>
      <c r="N117" s="78"/>
      <c r="O117" s="79"/>
      <c r="P117" s="73"/>
      <c r="Q117" s="94">
        <f>Q118+Q119+Q120+Q121</f>
        <v>1229000</v>
      </c>
    </row>
    <row r="118" spans="2:17" ht="24.95" customHeight="1">
      <c r="B118" s="122"/>
      <c r="C118" s="123"/>
      <c r="D118" s="142"/>
      <c r="E118" s="114"/>
      <c r="F118" s="114"/>
      <c r="G118" s="114"/>
      <c r="H118" s="77" t="s">
        <v>166</v>
      </c>
      <c r="I118" s="93">
        <v>200000</v>
      </c>
      <c r="J118" s="78" t="s">
        <v>11</v>
      </c>
      <c r="K118" s="78" t="s">
        <v>12</v>
      </c>
      <c r="L118" s="79">
        <v>4</v>
      </c>
      <c r="M118" s="78" t="s">
        <v>16</v>
      </c>
      <c r="N118" s="78" t="s">
        <v>1</v>
      </c>
      <c r="O118" s="79" t="s">
        <v>1</v>
      </c>
      <c r="P118" s="73" t="s">
        <v>1</v>
      </c>
      <c r="Q118" s="94">
        <f>+I118*L118</f>
        <v>800000</v>
      </c>
    </row>
    <row r="119" spans="2:17" ht="24.95" customHeight="1">
      <c r="B119" s="122"/>
      <c r="C119" s="123"/>
      <c r="D119" s="126"/>
      <c r="E119" s="114"/>
      <c r="F119" s="114"/>
      <c r="G119" s="114"/>
      <c r="H119" s="77" t="s">
        <v>167</v>
      </c>
      <c r="I119" s="93">
        <v>24000</v>
      </c>
      <c r="J119" s="78" t="s">
        <v>11</v>
      </c>
      <c r="K119" s="78" t="s">
        <v>12</v>
      </c>
      <c r="L119" s="79">
        <v>6</v>
      </c>
      <c r="M119" s="95" t="s">
        <v>14</v>
      </c>
      <c r="N119" s="78"/>
      <c r="O119" s="79"/>
      <c r="P119" s="73"/>
      <c r="Q119" s="94">
        <f>+I119*L119</f>
        <v>144000</v>
      </c>
    </row>
    <row r="120" spans="2:17" ht="24.95" customHeight="1">
      <c r="B120" s="122"/>
      <c r="C120" s="123"/>
      <c r="D120" s="123"/>
      <c r="E120" s="114"/>
      <c r="F120" s="114"/>
      <c r="G120" s="114"/>
      <c r="H120" s="77" t="s">
        <v>168</v>
      </c>
      <c r="I120" s="93">
        <v>35000</v>
      </c>
      <c r="J120" s="78" t="s">
        <v>11</v>
      </c>
      <c r="K120" s="78" t="s">
        <v>12</v>
      </c>
      <c r="L120" s="79">
        <v>1</v>
      </c>
      <c r="M120" s="95" t="s">
        <v>14</v>
      </c>
      <c r="N120" s="78"/>
      <c r="O120" s="79"/>
      <c r="P120" s="73"/>
      <c r="Q120" s="94">
        <f>+I120*L120</f>
        <v>35000</v>
      </c>
    </row>
    <row r="121" spans="2:17" ht="24.95" customHeight="1">
      <c r="B121" s="122"/>
      <c r="C121" s="123"/>
      <c r="D121" s="123"/>
      <c r="E121" s="114"/>
      <c r="F121" s="114"/>
      <c r="G121" s="114"/>
      <c r="H121" s="77" t="s">
        <v>169</v>
      </c>
      <c r="I121" s="93">
        <v>50000</v>
      </c>
      <c r="J121" s="78" t="s">
        <v>11</v>
      </c>
      <c r="K121" s="78" t="s">
        <v>12</v>
      </c>
      <c r="L121" s="79">
        <v>5</v>
      </c>
      <c r="M121" s="95" t="s">
        <v>16</v>
      </c>
      <c r="N121" s="78"/>
      <c r="O121" s="79"/>
      <c r="P121" s="73"/>
      <c r="Q121" s="94">
        <f>+I121*L121</f>
        <v>250000</v>
      </c>
    </row>
    <row r="122" spans="2:17" ht="24.95" customHeight="1">
      <c r="B122" s="122"/>
      <c r="C122" s="123"/>
      <c r="D122" s="199" t="s">
        <v>163</v>
      </c>
      <c r="E122" s="129">
        <v>600000</v>
      </c>
      <c r="F122" s="129">
        <f>Q122</f>
        <v>1000000</v>
      </c>
      <c r="G122" s="129">
        <f>F122-E122</f>
        <v>400000</v>
      </c>
      <c r="H122" s="170" t="s">
        <v>171</v>
      </c>
      <c r="I122" s="131"/>
      <c r="J122" s="132"/>
      <c r="K122" s="132"/>
      <c r="L122" s="133"/>
      <c r="M122" s="132"/>
      <c r="N122" s="132"/>
      <c r="O122" s="133"/>
      <c r="P122" s="134"/>
      <c r="Q122" s="135">
        <f>Q123</f>
        <v>1000000</v>
      </c>
    </row>
    <row r="123" spans="2:17" ht="24.95" customHeight="1">
      <c r="B123" s="122"/>
      <c r="C123" s="123"/>
      <c r="D123" s="167"/>
      <c r="E123" s="114"/>
      <c r="F123" s="114"/>
      <c r="G123" s="114"/>
      <c r="H123" s="77" t="s">
        <v>170</v>
      </c>
      <c r="I123" s="93">
        <v>250000</v>
      </c>
      <c r="J123" s="78" t="s">
        <v>11</v>
      </c>
      <c r="K123" s="78" t="s">
        <v>12</v>
      </c>
      <c r="L123" s="79">
        <v>4</v>
      </c>
      <c r="M123" s="78" t="s">
        <v>16</v>
      </c>
      <c r="N123" s="78" t="s">
        <v>1</v>
      </c>
      <c r="O123" s="79" t="s">
        <v>1</v>
      </c>
      <c r="P123" s="73" t="s">
        <v>1</v>
      </c>
      <c r="Q123" s="94">
        <f>I123*L123</f>
        <v>1000000</v>
      </c>
    </row>
    <row r="124" spans="2:17" ht="24.95" customHeight="1">
      <c r="B124" s="122"/>
      <c r="C124" s="123"/>
      <c r="D124" s="123" t="s">
        <v>161</v>
      </c>
      <c r="E124" s="114">
        <v>300000</v>
      </c>
      <c r="F124" s="114">
        <f>Q124</f>
        <v>100000</v>
      </c>
      <c r="G124" s="114">
        <f>F124-E124</f>
        <v>-200000</v>
      </c>
      <c r="H124" s="92" t="s">
        <v>161</v>
      </c>
      <c r="I124" s="93"/>
      <c r="J124" s="78"/>
      <c r="K124" s="78"/>
      <c r="L124" s="79"/>
      <c r="M124" s="78"/>
      <c r="N124" s="78" t="s">
        <v>1</v>
      </c>
      <c r="O124" s="79" t="s">
        <v>1</v>
      </c>
      <c r="P124" s="73" t="s">
        <v>1</v>
      </c>
      <c r="Q124" s="94">
        <f>Q125</f>
        <v>100000</v>
      </c>
    </row>
    <row r="125" spans="2:17" ht="24.95" customHeight="1">
      <c r="B125" s="122"/>
      <c r="C125" s="123"/>
      <c r="D125" s="126"/>
      <c r="E125" s="114"/>
      <c r="F125" s="114"/>
      <c r="G125" s="114"/>
      <c r="H125" s="77" t="s">
        <v>162</v>
      </c>
      <c r="I125" s="93">
        <v>100000</v>
      </c>
      <c r="J125" s="78" t="s">
        <v>11</v>
      </c>
      <c r="K125" s="78" t="s">
        <v>12</v>
      </c>
      <c r="L125" s="79">
        <v>1</v>
      </c>
      <c r="M125" s="78" t="s">
        <v>16</v>
      </c>
      <c r="N125" s="78" t="s">
        <v>1</v>
      </c>
      <c r="O125" s="79" t="s">
        <v>1</v>
      </c>
      <c r="P125" s="73" t="s">
        <v>1</v>
      </c>
      <c r="Q125" s="94">
        <f>I125*L125</f>
        <v>100000</v>
      </c>
    </row>
    <row r="126" spans="2:17" ht="24.95" customHeight="1">
      <c r="B126" s="118" t="s">
        <v>156</v>
      </c>
      <c r="C126" s="119"/>
      <c r="D126" s="128"/>
      <c r="E126" s="116">
        <v>105981</v>
      </c>
      <c r="F126" s="116">
        <f>F127</f>
        <v>108321</v>
      </c>
      <c r="G126" s="116">
        <f t="shared" ref="G126:G128" si="7">F126-E126</f>
        <v>2340</v>
      </c>
      <c r="H126" s="84" t="s">
        <v>248</v>
      </c>
      <c r="I126" s="85"/>
      <c r="J126" s="86"/>
      <c r="K126" s="86"/>
      <c r="L126" s="87"/>
      <c r="M126" s="86"/>
      <c r="N126" s="86"/>
      <c r="O126" s="87"/>
      <c r="P126" s="88"/>
      <c r="Q126" s="89">
        <f>Q127</f>
        <v>108321</v>
      </c>
    </row>
    <row r="127" spans="2:17" ht="24.95" customHeight="1">
      <c r="B127" s="120"/>
      <c r="C127" s="316" t="s">
        <v>156</v>
      </c>
      <c r="D127" s="309"/>
      <c r="E127" s="116">
        <v>105981</v>
      </c>
      <c r="F127" s="116">
        <f>Q127</f>
        <v>108321</v>
      </c>
      <c r="G127" s="116">
        <f>F127-E127</f>
        <v>2340</v>
      </c>
      <c r="H127" s="84" t="s">
        <v>248</v>
      </c>
      <c r="I127" s="85"/>
      <c r="J127" s="86"/>
      <c r="K127" s="86"/>
      <c r="L127" s="87"/>
      <c r="M127" s="86"/>
      <c r="N127" s="86"/>
      <c r="O127" s="87"/>
      <c r="P127" s="88"/>
      <c r="Q127" s="89">
        <f>SUM(Q128:Q129)</f>
        <v>108321</v>
      </c>
    </row>
    <row r="128" spans="2:17" ht="24.95" customHeight="1">
      <c r="B128" s="122"/>
      <c r="C128" s="124"/>
      <c r="D128" s="137" t="s">
        <v>26</v>
      </c>
      <c r="E128" s="116">
        <v>82500</v>
      </c>
      <c r="F128" s="116">
        <f>Q128</f>
        <v>84840</v>
      </c>
      <c r="G128" s="116">
        <f t="shared" si="7"/>
        <v>2340</v>
      </c>
      <c r="H128" s="84" t="s">
        <v>115</v>
      </c>
      <c r="I128" s="85">
        <v>84840</v>
      </c>
      <c r="J128" s="86" t="s">
        <v>84</v>
      </c>
      <c r="K128" s="86" t="s">
        <v>85</v>
      </c>
      <c r="L128" s="87">
        <v>1</v>
      </c>
      <c r="M128" s="86" t="s">
        <v>90</v>
      </c>
      <c r="N128" s="86" t="s">
        <v>89</v>
      </c>
      <c r="O128" s="87" t="s">
        <v>89</v>
      </c>
      <c r="P128" s="88" t="s">
        <v>89</v>
      </c>
      <c r="Q128" s="89">
        <f>I128*L128</f>
        <v>84840</v>
      </c>
    </row>
    <row r="129" spans="2:17" ht="24.95" customHeight="1" thickBot="1">
      <c r="B129" s="125"/>
      <c r="C129" s="121"/>
      <c r="D129" s="159" t="s">
        <v>157</v>
      </c>
      <c r="E129" s="160">
        <v>23481</v>
      </c>
      <c r="F129" s="160">
        <f>Q129</f>
        <v>23481</v>
      </c>
      <c r="G129" s="265">
        <f t="shared" ref="G129" si="8">F129-E129</f>
        <v>0</v>
      </c>
      <c r="H129" s="161" t="s">
        <v>158</v>
      </c>
      <c r="I129" s="162">
        <v>23481</v>
      </c>
      <c r="J129" s="163" t="s">
        <v>11</v>
      </c>
      <c r="K129" s="163" t="s">
        <v>12</v>
      </c>
      <c r="L129" s="164">
        <v>1</v>
      </c>
      <c r="M129" s="163" t="s">
        <v>16</v>
      </c>
      <c r="N129" s="163" t="s">
        <v>1</v>
      </c>
      <c r="O129" s="164" t="s">
        <v>1</v>
      </c>
      <c r="P129" s="165" t="s">
        <v>1</v>
      </c>
      <c r="Q129" s="166">
        <f>I129*L129</f>
        <v>23481</v>
      </c>
    </row>
    <row r="130" spans="2:17" ht="18" customHeight="1">
      <c r="D130" s="4"/>
      <c r="E130" s="5"/>
      <c r="F130" s="5"/>
      <c r="G130" s="5"/>
      <c r="H130" s="4" t="s">
        <v>48</v>
      </c>
      <c r="I130" s="4" t="s">
        <v>1</v>
      </c>
    </row>
    <row r="131" spans="2:17" ht="18" customHeight="1">
      <c r="I131" s="7"/>
    </row>
  </sheetData>
  <mergeCells count="16">
    <mergeCell ref="C127:D127"/>
    <mergeCell ref="B8:D8"/>
    <mergeCell ref="C114:D114"/>
    <mergeCell ref="C87:D87"/>
    <mergeCell ref="B80:D80"/>
    <mergeCell ref="C81:D81"/>
    <mergeCell ref="C78:D78"/>
    <mergeCell ref="H22:H23"/>
    <mergeCell ref="H24:H25"/>
    <mergeCell ref="H5:Q6"/>
    <mergeCell ref="B7:D7"/>
    <mergeCell ref="B5:B6"/>
    <mergeCell ref="C5:C6"/>
    <mergeCell ref="D5:D6"/>
    <mergeCell ref="F5:F6"/>
    <mergeCell ref="E5:E6"/>
  </mergeCells>
  <phoneticPr fontId="2" type="noConversion"/>
  <printOptions horizontalCentered="1"/>
  <pageMargins left="0.39370078740157483" right="0.39370078740157483" top="0.78740157480314965" bottom="0.39370078740157483" header="0.39370078740157483" footer="0"/>
  <pageSetup paperSize="9" scale="57" firstPageNumber="5" fitToHeight="0" orientation="portrait" horizontalDpi="4294967293" verticalDpi="4294967293" r:id="rId1"/>
  <headerFooter alignWithMargins="0"/>
  <rowBreaks count="2" manualBreakCount="2">
    <brk id="47" min="1" max="16" man="1"/>
    <brk id="94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view="pageBreakPreview" zoomScaleNormal="100" zoomScaleSheetLayoutView="100" workbookViewId="0">
      <selection activeCell="F9" sqref="F9"/>
    </sheetView>
  </sheetViews>
  <sheetFormatPr defaultRowHeight="13.5"/>
  <cols>
    <col min="1" max="1" width="11.77734375" style="207" customWidth="1"/>
    <col min="2" max="2" width="13.44140625" style="207" customWidth="1"/>
    <col min="3" max="3" width="15.6640625" style="258" customWidth="1"/>
    <col min="4" max="6" width="11.44140625" style="207" customWidth="1"/>
    <col min="7" max="7" width="51.6640625" style="259" customWidth="1"/>
    <col min="8" max="16384" width="8.88671875" style="207"/>
  </cols>
  <sheetData>
    <row r="1" spans="1:7" ht="46.5" customHeight="1">
      <c r="A1" s="323" t="s">
        <v>282</v>
      </c>
      <c r="B1" s="323"/>
      <c r="C1" s="323"/>
      <c r="D1" s="323"/>
      <c r="E1" s="323"/>
      <c r="F1" s="323"/>
      <c r="G1" s="323"/>
    </row>
    <row r="2" spans="1:7" ht="23.1" customHeight="1">
      <c r="A2" s="208" t="s">
        <v>213</v>
      </c>
      <c r="B2" s="209"/>
      <c r="C2" s="210"/>
      <c r="D2" s="211"/>
      <c r="E2" s="212"/>
      <c r="F2" s="211"/>
      <c r="G2" s="209"/>
    </row>
    <row r="3" spans="1:7" ht="23.1" customHeight="1">
      <c r="A3" s="213" t="s">
        <v>2</v>
      </c>
      <c r="B3" s="214" t="s">
        <v>3</v>
      </c>
      <c r="C3" s="214" t="s">
        <v>4</v>
      </c>
      <c r="D3" s="215" t="s">
        <v>214</v>
      </c>
      <c r="E3" s="215" t="s">
        <v>215</v>
      </c>
      <c r="F3" s="215" t="s">
        <v>216</v>
      </c>
      <c r="G3" s="216" t="s">
        <v>217</v>
      </c>
    </row>
    <row r="4" spans="1:7" ht="23.1" customHeight="1">
      <c r="A4" s="324" t="s">
        <v>218</v>
      </c>
      <c r="B4" s="325"/>
      <c r="C4" s="326"/>
      <c r="D4" s="217">
        <f>SUM(D5:D6)</f>
        <v>57050000</v>
      </c>
      <c r="E4" s="217">
        <f>SUM(E5:E6)</f>
        <v>38394000</v>
      </c>
      <c r="F4" s="218">
        <f>E4-D4</f>
        <v>-18656000</v>
      </c>
      <c r="G4" s="219"/>
    </row>
    <row r="5" spans="1:7" ht="23.1" customHeight="1">
      <c r="A5" s="220" t="str">
        <f>세입!B7</f>
        <v>입소자부담금수입</v>
      </c>
      <c r="B5" s="221" t="str">
        <f>세입!C8</f>
        <v>입소비용수입</v>
      </c>
      <c r="C5" s="222" t="str">
        <f>세입!D9</f>
        <v>입소비용수입</v>
      </c>
      <c r="D5" s="223">
        <f>세입!E9</f>
        <v>54120000</v>
      </c>
      <c r="E5" s="223">
        <f>세입!F9</f>
        <v>35490000</v>
      </c>
      <c r="F5" s="224">
        <f>E5-D5</f>
        <v>-18630000</v>
      </c>
      <c r="G5" s="225" t="s">
        <v>219</v>
      </c>
    </row>
    <row r="6" spans="1:7" ht="23.1" customHeight="1">
      <c r="A6" s="226" t="str">
        <f>세입!B18</f>
        <v>잡수입</v>
      </c>
      <c r="B6" s="227" t="str">
        <f>세입!C19</f>
        <v>잡수입</v>
      </c>
      <c r="C6" s="228" t="str">
        <f>세입!D20</f>
        <v>기타잡수입</v>
      </c>
      <c r="D6" s="229">
        <f>세입!E20</f>
        <v>2930000</v>
      </c>
      <c r="E6" s="229">
        <f>세입!F20</f>
        <v>2904000</v>
      </c>
      <c r="F6" s="230">
        <f>E6-D6</f>
        <v>-26000</v>
      </c>
      <c r="G6" s="231" t="s">
        <v>220</v>
      </c>
    </row>
    <row r="7" spans="1:7" ht="23.1" customHeight="1">
      <c r="A7" s="232"/>
      <c r="B7" s="232"/>
      <c r="C7" s="233"/>
      <c r="D7" s="234"/>
      <c r="E7" s="235"/>
      <c r="F7" s="234"/>
      <c r="G7" s="232"/>
    </row>
    <row r="8" spans="1:7" ht="23.1" customHeight="1">
      <c r="A8" s="208" t="s">
        <v>221</v>
      </c>
      <c r="B8" s="208"/>
      <c r="C8" s="236"/>
      <c r="D8" s="237"/>
      <c r="E8" s="238"/>
      <c r="F8" s="237"/>
      <c r="G8" s="232"/>
    </row>
    <row r="9" spans="1:7" ht="23.1" customHeight="1">
      <c r="A9" s="213" t="s">
        <v>222</v>
      </c>
      <c r="B9" s="214" t="s">
        <v>223</v>
      </c>
      <c r="C9" s="214" t="s">
        <v>224</v>
      </c>
      <c r="D9" s="215" t="s">
        <v>225</v>
      </c>
      <c r="E9" s="215" t="s">
        <v>226</v>
      </c>
      <c r="F9" s="215" t="s">
        <v>227</v>
      </c>
      <c r="G9" s="216" t="s">
        <v>228</v>
      </c>
    </row>
    <row r="10" spans="1:7" ht="23.1" customHeight="1">
      <c r="A10" s="324" t="s">
        <v>229</v>
      </c>
      <c r="B10" s="325"/>
      <c r="C10" s="326"/>
      <c r="D10" s="239">
        <f>SUM(D11:D34)</f>
        <v>319761480</v>
      </c>
      <c r="E10" s="239">
        <f>SUM(E11:E34)</f>
        <v>301105480</v>
      </c>
      <c r="F10" s="240">
        <f>E10-D10</f>
        <v>-18656000</v>
      </c>
      <c r="G10" s="241"/>
    </row>
    <row r="11" spans="1:7" ht="23.1" customHeight="1">
      <c r="A11" s="242" t="str">
        <f>세출!B8</f>
        <v>사무비</v>
      </c>
      <c r="B11" s="222" t="str">
        <f>세출!C9</f>
        <v>인건비</v>
      </c>
      <c r="C11" s="222" t="str">
        <f>세출!D10</f>
        <v>급여</v>
      </c>
      <c r="D11" s="223">
        <f>세출!E10</f>
        <v>184903000</v>
      </c>
      <c r="E11" s="223">
        <f>세출!F10</f>
        <v>176081000</v>
      </c>
      <c r="F11" s="243">
        <f>E11-D11</f>
        <v>-8822000</v>
      </c>
      <c r="G11" s="327" t="s">
        <v>262</v>
      </c>
    </row>
    <row r="12" spans="1:7" ht="23.1" customHeight="1">
      <c r="A12" s="245"/>
      <c r="B12" s="255"/>
      <c r="C12" s="222" t="str">
        <f>세출!D26</f>
        <v>제수당</v>
      </c>
      <c r="D12" s="223">
        <f>세출!E26</f>
        <v>21984600</v>
      </c>
      <c r="E12" s="223">
        <f>세출!F26</f>
        <v>19367200</v>
      </c>
      <c r="F12" s="243">
        <f>E12-D12</f>
        <v>-2617400</v>
      </c>
      <c r="G12" s="328"/>
    </row>
    <row r="13" spans="1:7" ht="23.1" customHeight="1">
      <c r="A13" s="245"/>
      <c r="B13" s="255"/>
      <c r="C13" s="261" t="str">
        <f>세출!D37</f>
        <v>퇴직금및퇴직적립금</v>
      </c>
      <c r="D13" s="223">
        <f>세출!E37</f>
        <v>17240880</v>
      </c>
      <c r="E13" s="223">
        <f>세출!F37</f>
        <v>16334160</v>
      </c>
      <c r="F13" s="243">
        <f>E13-D13</f>
        <v>-906720</v>
      </c>
      <c r="G13" s="328"/>
    </row>
    <row r="14" spans="1:7" ht="23.1" customHeight="1">
      <c r="A14" s="245"/>
      <c r="B14" s="246"/>
      <c r="C14" s="222" t="str">
        <f>세출!D39</f>
        <v>사회보험부담금</v>
      </c>
      <c r="D14" s="223">
        <f>세출!E39</f>
        <v>18750260</v>
      </c>
      <c r="E14" s="223">
        <f>세출!F39</f>
        <v>17672600</v>
      </c>
      <c r="F14" s="243">
        <f t="shared" ref="F14:F34" si="0">E14-D14</f>
        <v>-1077660</v>
      </c>
      <c r="G14" s="329"/>
    </row>
    <row r="15" spans="1:7" ht="23.1" customHeight="1">
      <c r="A15" s="245"/>
      <c r="B15" s="246"/>
      <c r="C15" s="222" t="str">
        <f>세출!D45</f>
        <v>기타후생경비</v>
      </c>
      <c r="D15" s="247">
        <f>세출!E45</f>
        <v>100000</v>
      </c>
      <c r="E15" s="223">
        <f>세출!F45</f>
        <v>190000</v>
      </c>
      <c r="F15" s="243">
        <f t="shared" si="0"/>
        <v>90000</v>
      </c>
      <c r="G15" s="244" t="s">
        <v>263</v>
      </c>
    </row>
    <row r="16" spans="1:7" ht="23.1" customHeight="1">
      <c r="A16" s="245"/>
      <c r="B16" s="221" t="str">
        <f>세출!C48</f>
        <v>업무추진비</v>
      </c>
      <c r="C16" s="222" t="s">
        <v>20</v>
      </c>
      <c r="D16" s="247">
        <f>세출!E49</f>
        <v>200000</v>
      </c>
      <c r="E16" s="223">
        <f>세출!F49</f>
        <v>320000</v>
      </c>
      <c r="F16" s="243">
        <f t="shared" si="0"/>
        <v>120000</v>
      </c>
      <c r="G16" s="244" t="s">
        <v>264</v>
      </c>
    </row>
    <row r="17" spans="1:7" ht="23.1" customHeight="1">
      <c r="A17" s="245"/>
      <c r="B17" s="248" t="str">
        <f>세출!C51</f>
        <v>운영비</v>
      </c>
      <c r="C17" s="249" t="str">
        <f>세출!D52</f>
        <v>여비</v>
      </c>
      <c r="D17" s="250">
        <f>세출!E52</f>
        <v>280000</v>
      </c>
      <c r="E17" s="223">
        <f>세출!F52</f>
        <v>400000</v>
      </c>
      <c r="F17" s="243">
        <f t="shared" si="0"/>
        <v>120000</v>
      </c>
      <c r="G17" s="244" t="s">
        <v>265</v>
      </c>
    </row>
    <row r="18" spans="1:7" ht="23.1" customHeight="1">
      <c r="A18" s="245"/>
      <c r="B18" s="246"/>
      <c r="C18" s="249" t="str">
        <f>세출!D53</f>
        <v>수용비및수수료</v>
      </c>
      <c r="D18" s="250">
        <f>세출!E53</f>
        <v>8684000</v>
      </c>
      <c r="E18" s="223">
        <f>세출!F53</f>
        <v>8884000</v>
      </c>
      <c r="F18" s="243">
        <f t="shared" si="0"/>
        <v>200000</v>
      </c>
      <c r="G18" s="244" t="s">
        <v>266</v>
      </c>
    </row>
    <row r="19" spans="1:7" ht="23.1" customHeight="1">
      <c r="A19" s="245"/>
      <c r="B19" s="246"/>
      <c r="C19" s="249" t="str">
        <f>세출!D59</f>
        <v>공공요금</v>
      </c>
      <c r="D19" s="250">
        <f>세출!E59</f>
        <v>18400000</v>
      </c>
      <c r="E19" s="223">
        <f>세출!F59</f>
        <v>14400000</v>
      </c>
      <c r="F19" s="243">
        <f t="shared" si="0"/>
        <v>-4000000</v>
      </c>
      <c r="G19" s="244" t="s">
        <v>267</v>
      </c>
    </row>
    <row r="20" spans="1:7" ht="23.1" customHeight="1">
      <c r="A20" s="245"/>
      <c r="B20" s="246"/>
      <c r="C20" s="249" t="str">
        <f>세출!D62</f>
        <v>제세공과금</v>
      </c>
      <c r="D20" s="250">
        <f>세출!E62</f>
        <v>5373240</v>
      </c>
      <c r="E20" s="223">
        <f>세출!F62</f>
        <v>5261680</v>
      </c>
      <c r="F20" s="243">
        <f t="shared" si="0"/>
        <v>-111560</v>
      </c>
      <c r="G20" s="244" t="s">
        <v>230</v>
      </c>
    </row>
    <row r="21" spans="1:7" ht="23.1" customHeight="1">
      <c r="A21" s="245"/>
      <c r="B21" s="246"/>
      <c r="C21" s="249" t="str">
        <f>세출!D68</f>
        <v>차량비</v>
      </c>
      <c r="D21" s="250">
        <f>세출!E68</f>
        <v>6960000</v>
      </c>
      <c r="E21" s="223">
        <f>세출!F68</f>
        <v>7840000</v>
      </c>
      <c r="F21" s="243">
        <f t="shared" si="0"/>
        <v>880000</v>
      </c>
      <c r="G21" s="244" t="s">
        <v>269</v>
      </c>
    </row>
    <row r="22" spans="1:7" ht="23.1" customHeight="1">
      <c r="A22" s="245"/>
      <c r="B22" s="251"/>
      <c r="C22" s="249" t="str">
        <f>세출!D71</f>
        <v>기타운영비</v>
      </c>
      <c r="D22" s="250">
        <f>세출!E71</f>
        <v>3980000</v>
      </c>
      <c r="E22" s="223">
        <f>세출!F71</f>
        <v>5627000</v>
      </c>
      <c r="F22" s="243">
        <f t="shared" si="0"/>
        <v>1647000</v>
      </c>
      <c r="G22" s="244" t="s">
        <v>268</v>
      </c>
    </row>
    <row r="23" spans="1:7" ht="23.1" customHeight="1">
      <c r="A23" s="220" t="str">
        <f>세출!B77</f>
        <v>재산조성비</v>
      </c>
      <c r="B23" s="246" t="str">
        <f>세출!C78</f>
        <v>시설비</v>
      </c>
      <c r="C23" s="249" t="str">
        <f>세출!D79</f>
        <v>자산취득비</v>
      </c>
      <c r="D23" s="253">
        <f>세출!E79</f>
        <v>0</v>
      </c>
      <c r="E23" s="253">
        <f>세출!F79</f>
        <v>400000</v>
      </c>
      <c r="F23" s="254">
        <f>E23-D23</f>
        <v>400000</v>
      </c>
      <c r="G23" s="256" t="s">
        <v>270</v>
      </c>
    </row>
    <row r="24" spans="1:7" ht="23.1" customHeight="1">
      <c r="A24" s="242" t="s">
        <v>231</v>
      </c>
      <c r="B24" s="222" t="s">
        <v>232</v>
      </c>
      <c r="C24" s="249" t="s">
        <v>233</v>
      </c>
      <c r="D24" s="252">
        <f>세출!E82</f>
        <v>24354000</v>
      </c>
      <c r="E24" s="253">
        <f>세출!F82</f>
        <v>20664000</v>
      </c>
      <c r="F24" s="254">
        <f>세출!G82</f>
        <v>-3690000</v>
      </c>
      <c r="G24" s="225" t="s">
        <v>271</v>
      </c>
    </row>
    <row r="25" spans="1:7" ht="23.1" customHeight="1">
      <c r="A25" s="245"/>
      <c r="B25" s="255"/>
      <c r="C25" s="222" t="s">
        <v>234</v>
      </c>
      <c r="D25" s="224">
        <f>세출!E85</f>
        <v>450000</v>
      </c>
      <c r="E25" s="223">
        <f>세출!F85</f>
        <v>600000</v>
      </c>
      <c r="F25" s="254">
        <f t="shared" si="0"/>
        <v>150000</v>
      </c>
      <c r="G25" s="225" t="s">
        <v>272</v>
      </c>
    </row>
    <row r="26" spans="1:7" ht="23.1" customHeight="1">
      <c r="A26" s="245"/>
      <c r="B26" s="255"/>
      <c r="C26" s="222" t="s">
        <v>235</v>
      </c>
      <c r="D26" s="224">
        <f>세출!E86</f>
        <v>960000</v>
      </c>
      <c r="E26" s="223">
        <f>세출!F86</f>
        <v>400000</v>
      </c>
      <c r="F26" s="254">
        <f t="shared" si="0"/>
        <v>-560000</v>
      </c>
      <c r="G26" s="225" t="s">
        <v>236</v>
      </c>
    </row>
    <row r="27" spans="1:7" ht="23.1" customHeight="1">
      <c r="A27" s="245"/>
      <c r="B27" s="248" t="s">
        <v>30</v>
      </c>
      <c r="C27" s="222" t="str">
        <f>세출!D88</f>
        <v>사례관리사업비</v>
      </c>
      <c r="D27" s="247">
        <f>세출!E88</f>
        <v>210000</v>
      </c>
      <c r="E27" s="223">
        <f>세출!F88</f>
        <v>80000</v>
      </c>
      <c r="F27" s="254">
        <f t="shared" si="0"/>
        <v>-130000</v>
      </c>
      <c r="G27" s="244" t="s">
        <v>275</v>
      </c>
    </row>
    <row r="28" spans="1:7" ht="23.1" customHeight="1">
      <c r="A28" s="245"/>
      <c r="B28" s="246"/>
      <c r="C28" s="222" t="s">
        <v>237</v>
      </c>
      <c r="D28" s="247">
        <f>세출!E100</f>
        <v>720000</v>
      </c>
      <c r="E28" s="223">
        <f>세출!F100</f>
        <v>870000</v>
      </c>
      <c r="F28" s="254">
        <f t="shared" si="0"/>
        <v>150000</v>
      </c>
      <c r="G28" s="256" t="s">
        <v>273</v>
      </c>
    </row>
    <row r="29" spans="1:7" ht="23.1" customHeight="1">
      <c r="A29" s="245"/>
      <c r="B29" s="246"/>
      <c r="C29" s="222" t="str">
        <f>세출!D111</f>
        <v>가족지원사업비</v>
      </c>
      <c r="D29" s="247">
        <f>세출!E111</f>
        <v>2400000</v>
      </c>
      <c r="E29" s="223">
        <f>세출!F111</f>
        <v>1900000</v>
      </c>
      <c r="F29" s="254">
        <f t="shared" si="0"/>
        <v>-500000</v>
      </c>
      <c r="G29" s="256" t="s">
        <v>274</v>
      </c>
    </row>
    <row r="30" spans="1:7" ht="23.1" customHeight="1">
      <c r="A30" s="242"/>
      <c r="B30" s="248" t="s">
        <v>238</v>
      </c>
      <c r="C30" s="249" t="s">
        <v>239</v>
      </c>
      <c r="D30" s="253">
        <f>세출!E115</f>
        <v>800000</v>
      </c>
      <c r="E30" s="253">
        <f>세출!F115</f>
        <v>1400000</v>
      </c>
      <c r="F30" s="254">
        <f>세출!G115</f>
        <v>600000</v>
      </c>
      <c r="G30" s="256" t="s">
        <v>276</v>
      </c>
    </row>
    <row r="31" spans="1:7" ht="23.1" customHeight="1">
      <c r="A31" s="245"/>
      <c r="B31" s="246"/>
      <c r="C31" s="249" t="s">
        <v>240</v>
      </c>
      <c r="D31" s="253">
        <f>세출!E117</f>
        <v>2029000</v>
      </c>
      <c r="E31" s="253">
        <f>세출!F117</f>
        <v>1229000</v>
      </c>
      <c r="F31" s="254">
        <f>세출!G117</f>
        <v>-800000</v>
      </c>
      <c r="G31" s="256" t="s">
        <v>277</v>
      </c>
    </row>
    <row r="32" spans="1:7" ht="23.1" customHeight="1">
      <c r="A32" s="245"/>
      <c r="B32" s="246"/>
      <c r="C32" s="260" t="str">
        <f>세출!D122</f>
        <v>봉사자 및 후원자 관리비</v>
      </c>
      <c r="D32" s="253">
        <f>세출!E122</f>
        <v>600000</v>
      </c>
      <c r="E32" s="253">
        <f>세출!F122</f>
        <v>1000000</v>
      </c>
      <c r="F32" s="254">
        <f>세출!G122</f>
        <v>400000</v>
      </c>
      <c r="G32" s="256" t="s">
        <v>278</v>
      </c>
    </row>
    <row r="33" spans="1:7" ht="23.1" customHeight="1">
      <c r="A33" s="257"/>
      <c r="B33" s="251"/>
      <c r="C33" s="249" t="s">
        <v>241</v>
      </c>
      <c r="D33" s="253">
        <f>세출!E124</f>
        <v>300000</v>
      </c>
      <c r="E33" s="253">
        <f>세출!F124</f>
        <v>100000</v>
      </c>
      <c r="F33" s="254">
        <f t="shared" si="0"/>
        <v>-200000</v>
      </c>
      <c r="G33" s="256" t="s">
        <v>242</v>
      </c>
    </row>
    <row r="34" spans="1:7" ht="23.1" customHeight="1" thickBot="1">
      <c r="A34" s="269" t="str">
        <f>세출!B126</f>
        <v>예비비 및 기타</v>
      </c>
      <c r="B34" s="270" t="str">
        <f>세출!C127</f>
        <v>예비비 및 기타</v>
      </c>
      <c r="C34" s="270" t="str">
        <f>세출!D128</f>
        <v>예비비</v>
      </c>
      <c r="D34" s="271">
        <f>세출!E128</f>
        <v>82500</v>
      </c>
      <c r="E34" s="271">
        <f>세출!F128</f>
        <v>84840</v>
      </c>
      <c r="F34" s="272">
        <f t="shared" si="0"/>
        <v>2340</v>
      </c>
      <c r="G34" s="273" t="s">
        <v>279</v>
      </c>
    </row>
    <row r="35" spans="1:7" ht="23.1" customHeight="1"/>
    <row r="36" spans="1:7" ht="23.1" customHeight="1"/>
    <row r="37" spans="1:7" ht="23.1" customHeight="1"/>
    <row r="38" spans="1:7" ht="23.1" customHeight="1"/>
    <row r="39" spans="1:7" ht="23.1" customHeight="1"/>
    <row r="40" spans="1:7" ht="23.1" customHeight="1"/>
    <row r="41" spans="1:7" ht="23.1" customHeight="1"/>
  </sheetData>
  <mergeCells count="4">
    <mergeCell ref="A1:G1"/>
    <mergeCell ref="A4:C4"/>
    <mergeCell ref="A10:C10"/>
    <mergeCell ref="G11:G14"/>
  </mergeCells>
  <phoneticPr fontId="2" type="noConversion"/>
  <printOptions horizontalCentered="1"/>
  <pageMargins left="0.39370078740157483" right="0.39370078740157483" top="0.78740157480314965" bottom="0.59055118110236227" header="0" footer="0"/>
  <pageSetup paperSize="9" scale="65" firstPageNumber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표지</vt:lpstr>
      <vt:lpstr>총칙</vt:lpstr>
      <vt:lpstr>총괄</vt:lpstr>
      <vt:lpstr>세입</vt:lpstr>
      <vt:lpstr>세출</vt:lpstr>
      <vt:lpstr>결산추경 사유서</vt:lpstr>
      <vt:lpstr>'결산추경 사유서'!Print_Area</vt:lpstr>
      <vt:lpstr>세입!Print_Area</vt:lpstr>
      <vt:lpstr>세출!Print_Area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PC05</cp:lastModifiedBy>
  <cp:lastPrinted>2017-12-13T06:11:20Z</cp:lastPrinted>
  <dcterms:created xsi:type="dcterms:W3CDTF">2008-01-12T05:11:51Z</dcterms:created>
  <dcterms:modified xsi:type="dcterms:W3CDTF">2018-06-20T12:05:13Z</dcterms:modified>
</cp:coreProperties>
</file>