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3년\최초본예산\"/>
    </mc:Choice>
  </mc:AlternateContent>
  <xr:revisionPtr revIDLastSave="0" documentId="13_ncr:1_{6DFC1F7A-C31C-4383-B6E5-F2BF4B9DF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'예산내역(세입)'!$A$1:$T$114</definedName>
    <definedName name="_xlnm.Print_Area" localSheetId="4">'예산내역(세출)'!$A$1:$R$201</definedName>
    <definedName name="_xlnm.Print_Area" localSheetId="5">예산변경사유서!$A$1:$E$67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6" l="1"/>
  <c r="C21" i="6"/>
  <c r="E64" i="16"/>
  <c r="E46" i="16" l="1"/>
  <c r="E39" i="13" l="1"/>
  <c r="E34" i="13"/>
  <c r="T34" i="13"/>
  <c r="I36" i="12"/>
  <c r="R11" i="12"/>
  <c r="R188" i="12" l="1"/>
  <c r="R37" i="12" l="1"/>
  <c r="R21" i="12"/>
  <c r="R22" i="12"/>
  <c r="R23" i="12"/>
  <c r="R20" i="12"/>
  <c r="R8" i="12"/>
  <c r="R14" i="12" l="1"/>
  <c r="R36" i="12" s="1"/>
  <c r="E8" i="12"/>
  <c r="T110" i="13"/>
  <c r="T109" i="13"/>
  <c r="T108" i="13"/>
  <c r="T107" i="13"/>
  <c r="T106" i="13"/>
  <c r="T105" i="13" l="1"/>
  <c r="E94" i="13" s="1"/>
  <c r="F94" i="13" s="1"/>
  <c r="T104" i="13"/>
  <c r="T103" i="13"/>
  <c r="T102" i="13"/>
  <c r="T101" i="13"/>
  <c r="T100" i="13"/>
  <c r="T99" i="13"/>
  <c r="T45" i="13" l="1"/>
  <c r="T44" i="13"/>
  <c r="T43" i="13"/>
  <c r="T42" i="13"/>
  <c r="T41" i="13"/>
  <c r="T40" i="13"/>
  <c r="T39" i="13"/>
  <c r="T38" i="13"/>
  <c r="T37" i="13"/>
  <c r="T36" i="13"/>
  <c r="T35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E62" i="16" l="1"/>
  <c r="E60" i="16"/>
  <c r="E28" i="16"/>
  <c r="R125" i="12"/>
  <c r="E44" i="16" l="1"/>
  <c r="R159" i="12" l="1"/>
  <c r="R158" i="12"/>
  <c r="R113" i="12"/>
  <c r="T24" i="13" l="1"/>
  <c r="R189" i="12"/>
  <c r="R187" i="12"/>
  <c r="R174" i="12"/>
  <c r="R173" i="12"/>
  <c r="R172" i="12"/>
  <c r="R171" i="12"/>
  <c r="R170" i="12"/>
  <c r="R169" i="12"/>
  <c r="R168" i="12"/>
  <c r="R167" i="12"/>
  <c r="R166" i="12"/>
  <c r="R165" i="12"/>
  <c r="R163" i="12"/>
  <c r="R162" i="12"/>
  <c r="R161" i="12"/>
  <c r="R160" i="12"/>
  <c r="R157" i="12"/>
  <c r="R156" i="12"/>
  <c r="R155" i="12"/>
  <c r="R154" i="12"/>
  <c r="R153" i="12"/>
  <c r="R152" i="12"/>
  <c r="R150" i="12"/>
  <c r="R149" i="12"/>
  <c r="R147" i="12"/>
  <c r="R146" i="12"/>
  <c r="R145" i="12"/>
  <c r="R144" i="12"/>
  <c r="R143" i="12"/>
  <c r="R142" i="12"/>
  <c r="R141" i="12"/>
  <c r="R137" i="12"/>
  <c r="R136" i="12"/>
  <c r="R135" i="12"/>
  <c r="R134" i="12"/>
  <c r="R133" i="12"/>
  <c r="R132" i="12"/>
  <c r="R131" i="12"/>
  <c r="R130" i="12"/>
  <c r="R129" i="12"/>
  <c r="R128" i="12"/>
  <c r="R124" i="12"/>
  <c r="R123" i="12"/>
  <c r="R120" i="12"/>
  <c r="R117" i="12"/>
  <c r="R119" i="12"/>
  <c r="R118" i="12"/>
  <c r="R115" i="12"/>
  <c r="R114" i="12"/>
  <c r="R112" i="12"/>
  <c r="R111" i="12"/>
  <c r="R110" i="12"/>
  <c r="R109" i="12"/>
  <c r="R108" i="12"/>
  <c r="R107" i="12"/>
  <c r="R106" i="12"/>
  <c r="R105" i="12"/>
  <c r="R103" i="12"/>
  <c r="R102" i="12"/>
  <c r="R101" i="12"/>
  <c r="R100" i="12"/>
  <c r="R99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3" i="12"/>
  <c r="R84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59" i="12"/>
  <c r="R57" i="12"/>
  <c r="R55" i="12"/>
  <c r="E55" i="12" s="1"/>
  <c r="R39" i="12"/>
  <c r="R35" i="12"/>
  <c r="R34" i="12"/>
  <c r="R33" i="12"/>
  <c r="E30" i="16"/>
  <c r="E26" i="16"/>
  <c r="E24" i="16"/>
  <c r="G55" i="12" l="1"/>
  <c r="R24" i="12"/>
  <c r="R140" i="12"/>
  <c r="R60" i="12"/>
  <c r="I25" i="13"/>
  <c r="T25" i="13" s="1"/>
  <c r="E24" i="13" s="1"/>
  <c r="E66" i="16" l="1"/>
  <c r="E58" i="16"/>
  <c r="E56" i="16"/>
  <c r="E54" i="16"/>
  <c r="E52" i="16"/>
  <c r="E50" i="16"/>
  <c r="E48" i="16"/>
  <c r="E42" i="16"/>
  <c r="E40" i="16"/>
  <c r="E38" i="16"/>
  <c r="E36" i="16"/>
  <c r="E34" i="16"/>
  <c r="E32" i="16"/>
  <c r="E19" i="16"/>
  <c r="E17" i="16"/>
  <c r="E15" i="16"/>
  <c r="E13" i="16"/>
  <c r="E9" i="16"/>
  <c r="E7" i="16"/>
  <c r="E5" i="16"/>
  <c r="F114" i="13"/>
  <c r="F113" i="13"/>
  <c r="E112" i="13"/>
  <c r="E111" i="13" s="1"/>
  <c r="D16" i="6" s="1"/>
  <c r="E16" i="6" s="1"/>
  <c r="D112" i="13"/>
  <c r="D111" i="13" s="1"/>
  <c r="T97" i="13"/>
  <c r="T96" i="13"/>
  <c r="T95" i="13"/>
  <c r="T94" i="13"/>
  <c r="T93" i="13"/>
  <c r="T92" i="13"/>
  <c r="E91" i="13"/>
  <c r="F91" i="13" s="1"/>
  <c r="F90" i="13"/>
  <c r="D89" i="13"/>
  <c r="D88" i="13" s="1"/>
  <c r="C15" i="6" s="1"/>
  <c r="F87" i="13"/>
  <c r="F86" i="13"/>
  <c r="G85" i="13"/>
  <c r="F85" i="13"/>
  <c r="E84" i="13"/>
  <c r="E83" i="13" s="1"/>
  <c r="D14" i="6" s="1"/>
  <c r="D84" i="13"/>
  <c r="F82" i="13"/>
  <c r="F81" i="13"/>
  <c r="E80" i="13"/>
  <c r="D13" i="6" s="1"/>
  <c r="D80" i="13"/>
  <c r="D79" i="13" s="1"/>
  <c r="C13" i="6" s="1"/>
  <c r="T77" i="13"/>
  <c r="T76" i="13"/>
  <c r="T75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D53" i="13"/>
  <c r="D52" i="13" s="1"/>
  <c r="G51" i="13"/>
  <c r="F51" i="13"/>
  <c r="G50" i="13"/>
  <c r="F50" i="13"/>
  <c r="E49" i="13"/>
  <c r="D49" i="13"/>
  <c r="D48" i="13" s="1"/>
  <c r="F47" i="13"/>
  <c r="F46" i="13"/>
  <c r="D33" i="13"/>
  <c r="D32" i="13" s="1"/>
  <c r="C9" i="6" s="1"/>
  <c r="F31" i="13"/>
  <c r="E30" i="13"/>
  <c r="F30" i="13" s="1"/>
  <c r="E28" i="13"/>
  <c r="F28" i="13" s="1"/>
  <c r="D7" i="13"/>
  <c r="C6" i="6" s="1"/>
  <c r="E201" i="12"/>
  <c r="F201" i="12" s="1"/>
  <c r="E200" i="12"/>
  <c r="F200" i="12" s="1"/>
  <c r="D199" i="12"/>
  <c r="D198" i="12" s="1"/>
  <c r="E197" i="12"/>
  <c r="F197" i="12" s="1"/>
  <c r="E196" i="12"/>
  <c r="F196" i="12" s="1"/>
  <c r="D195" i="12"/>
  <c r="D194" i="12" s="1"/>
  <c r="R193" i="12"/>
  <c r="F193" i="12"/>
  <c r="E192" i="12"/>
  <c r="E191" i="12" s="1"/>
  <c r="D191" i="12"/>
  <c r="D190" i="12" s="1"/>
  <c r="D186" i="12"/>
  <c r="D185" i="12" s="1"/>
  <c r="C30" i="6" s="1"/>
  <c r="F184" i="12"/>
  <c r="F183" i="12"/>
  <c r="E182" i="12"/>
  <c r="E181" i="12" s="1"/>
  <c r="F181" i="12" s="1"/>
  <c r="F180" i="12"/>
  <c r="E179" i="12"/>
  <c r="E178" i="12" s="1"/>
  <c r="F178" i="12" s="1"/>
  <c r="E177" i="12"/>
  <c r="E176" i="12" s="1"/>
  <c r="D176" i="12"/>
  <c r="D175" i="12" s="1"/>
  <c r="C27" i="6" s="1"/>
  <c r="E165" i="12"/>
  <c r="G165" i="12" s="1"/>
  <c r="D164" i="12"/>
  <c r="E163" i="12"/>
  <c r="F163" i="12" s="1"/>
  <c r="E156" i="12"/>
  <c r="E152" i="12"/>
  <c r="R151" i="12"/>
  <c r="R148" i="12" s="1"/>
  <c r="D139" i="12"/>
  <c r="C25" i="6" s="1"/>
  <c r="E128" i="12"/>
  <c r="D127" i="12"/>
  <c r="R122" i="12"/>
  <c r="R121" i="12"/>
  <c r="R116" i="12"/>
  <c r="R104" i="12"/>
  <c r="R98" i="12"/>
  <c r="E59" i="12"/>
  <c r="F59" i="12" s="1"/>
  <c r="D58" i="12"/>
  <c r="C23" i="6" s="1"/>
  <c r="E57" i="12"/>
  <c r="F57" i="12" s="1"/>
  <c r="E56" i="12"/>
  <c r="D54" i="12"/>
  <c r="E34" i="12"/>
  <c r="G34" i="12" s="1"/>
  <c r="D7" i="12"/>
  <c r="E33" i="6"/>
  <c r="C29" i="6"/>
  <c r="C28" i="6"/>
  <c r="E12" i="6"/>
  <c r="C8" i="6"/>
  <c r="C7" i="6"/>
  <c r="I56" i="13" l="1"/>
  <c r="T56" i="13" s="1"/>
  <c r="I78" i="13" s="1"/>
  <c r="F56" i="12"/>
  <c r="E54" i="12"/>
  <c r="G54" i="12" s="1"/>
  <c r="G57" i="12"/>
  <c r="D29" i="6"/>
  <c r="E29" i="6" s="1"/>
  <c r="F179" i="12"/>
  <c r="G191" i="12"/>
  <c r="G59" i="12"/>
  <c r="E199" i="12"/>
  <c r="F199" i="12" s="1"/>
  <c r="I42" i="12"/>
  <c r="F176" i="12"/>
  <c r="D126" i="12"/>
  <c r="C24" i="6"/>
  <c r="F49" i="13"/>
  <c r="E27" i="13"/>
  <c r="E26" i="13" s="1"/>
  <c r="G49" i="13"/>
  <c r="T74" i="13"/>
  <c r="F112" i="13"/>
  <c r="C10" i="6"/>
  <c r="E29" i="13"/>
  <c r="D8" i="6" s="1"/>
  <c r="E8" i="6" s="1"/>
  <c r="E48" i="13"/>
  <c r="F80" i="13"/>
  <c r="G84" i="13"/>
  <c r="F177" i="12"/>
  <c r="I49" i="12"/>
  <c r="I38" i="12"/>
  <c r="R38" i="12" s="1"/>
  <c r="E36" i="12" s="1"/>
  <c r="E92" i="13"/>
  <c r="G34" i="13"/>
  <c r="F39" i="13"/>
  <c r="I10" i="13"/>
  <c r="T10" i="13" s="1"/>
  <c r="T9" i="13" s="1"/>
  <c r="D138" i="12"/>
  <c r="F84" i="13"/>
  <c r="D83" i="13"/>
  <c r="C14" i="6" s="1"/>
  <c r="E14" i="6" s="1"/>
  <c r="E112" i="12"/>
  <c r="G112" i="12" s="1"/>
  <c r="E110" i="12"/>
  <c r="G110" i="12" s="1"/>
  <c r="E60" i="12"/>
  <c r="F60" i="12" s="1"/>
  <c r="E84" i="12"/>
  <c r="F84" i="12" s="1"/>
  <c r="E129" i="12"/>
  <c r="G192" i="12"/>
  <c r="F192" i="12"/>
  <c r="D28" i="6"/>
  <c r="E28" i="6" s="1"/>
  <c r="E14" i="12"/>
  <c r="E134" i="12"/>
  <c r="F134" i="12" s="1"/>
  <c r="E140" i="12"/>
  <c r="E187" i="12"/>
  <c r="G187" i="12" s="1"/>
  <c r="E195" i="12"/>
  <c r="G91" i="13"/>
  <c r="F55" i="12"/>
  <c r="E13" i="6"/>
  <c r="F34" i="12"/>
  <c r="F26" i="13"/>
  <c r="D7" i="6"/>
  <c r="E7" i="6" s="1"/>
  <c r="F128" i="12"/>
  <c r="G128" i="12"/>
  <c r="F156" i="12"/>
  <c r="G156" i="12"/>
  <c r="D6" i="12"/>
  <c r="C22" i="6"/>
  <c r="G152" i="12"/>
  <c r="F152" i="12"/>
  <c r="E190" i="12"/>
  <c r="D6" i="13"/>
  <c r="E164" i="12"/>
  <c r="D26" i="6" s="1"/>
  <c r="F165" i="12"/>
  <c r="F182" i="12"/>
  <c r="F191" i="12"/>
  <c r="F27" i="13"/>
  <c r="F111" i="13"/>
  <c r="E175" i="12"/>
  <c r="E79" i="13"/>
  <c r="F79" i="13" s="1"/>
  <c r="T78" i="13" l="1"/>
  <c r="E78" i="13" s="1"/>
  <c r="F78" i="13" s="1"/>
  <c r="G78" i="13" s="1"/>
  <c r="D22" i="6"/>
  <c r="E198" i="12"/>
  <c r="F198" i="12" s="1"/>
  <c r="C20" i="6"/>
  <c r="D5" i="12"/>
  <c r="F195" i="12"/>
  <c r="D32" i="6"/>
  <c r="E32" i="6" s="1"/>
  <c r="F36" i="12"/>
  <c r="F8" i="12"/>
  <c r="G8" i="12"/>
  <c r="I44" i="12"/>
  <c r="R44" i="12" s="1"/>
  <c r="R42" i="12"/>
  <c r="F29" i="13"/>
  <c r="C5" i="6"/>
  <c r="T55" i="13"/>
  <c r="E54" i="13" s="1"/>
  <c r="F48" i="13"/>
  <c r="D10" i="6"/>
  <c r="E10" i="6" s="1"/>
  <c r="G48" i="13"/>
  <c r="D5" i="13"/>
  <c r="G134" i="12"/>
  <c r="E127" i="12"/>
  <c r="E126" i="12" s="1"/>
  <c r="F129" i="12"/>
  <c r="F110" i="12"/>
  <c r="E89" i="13"/>
  <c r="E88" i="13" s="1"/>
  <c r="F92" i="13"/>
  <c r="F34" i="13"/>
  <c r="E33" i="13"/>
  <c r="F33" i="13" s="1"/>
  <c r="G39" i="13"/>
  <c r="E8" i="13"/>
  <c r="G83" i="13"/>
  <c r="F83" i="13"/>
  <c r="E186" i="12"/>
  <c r="G186" i="12" s="1"/>
  <c r="F187" i="12"/>
  <c r="G129" i="12"/>
  <c r="F112" i="12"/>
  <c r="G84" i="12"/>
  <c r="E58" i="12"/>
  <c r="G60" i="12"/>
  <c r="F140" i="12"/>
  <c r="E139" i="12"/>
  <c r="G140" i="12"/>
  <c r="G14" i="12"/>
  <c r="F14" i="12"/>
  <c r="E194" i="12"/>
  <c r="F194" i="12" s="1"/>
  <c r="F24" i="13"/>
  <c r="G24" i="13" s="1"/>
  <c r="G190" i="12"/>
  <c r="F190" i="12"/>
  <c r="D31" i="6"/>
  <c r="E31" i="6" s="1"/>
  <c r="I46" i="12"/>
  <c r="R46" i="12" s="1"/>
  <c r="I45" i="12"/>
  <c r="R45" i="12" s="1"/>
  <c r="G94" i="13"/>
  <c r="R49" i="12"/>
  <c r="I53" i="12"/>
  <c r="R53" i="12" s="1"/>
  <c r="I51" i="12"/>
  <c r="R51" i="12" s="1"/>
  <c r="I52" i="12"/>
  <c r="R52" i="12" s="1"/>
  <c r="F175" i="12"/>
  <c r="D27" i="6"/>
  <c r="E27" i="6" s="1"/>
  <c r="G164" i="12"/>
  <c r="E26" i="6"/>
  <c r="F164" i="12"/>
  <c r="E22" i="6"/>
  <c r="F54" i="12"/>
  <c r="G127" i="12" l="1"/>
  <c r="E185" i="12"/>
  <c r="D30" i="6" s="1"/>
  <c r="E30" i="6" s="1"/>
  <c r="F186" i="12"/>
  <c r="G36" i="12"/>
  <c r="G58" i="12"/>
  <c r="D23" i="6"/>
  <c r="E23" i="6" s="1"/>
  <c r="F139" i="12"/>
  <c r="D25" i="6"/>
  <c r="E25" i="6" s="1"/>
  <c r="F127" i="12"/>
  <c r="D24" i="6"/>
  <c r="E24" i="6" s="1"/>
  <c r="I43" i="12"/>
  <c r="R43" i="12" s="1"/>
  <c r="I40" i="12" s="1"/>
  <c r="R40" i="12" s="1"/>
  <c r="F54" i="13"/>
  <c r="E53" i="13"/>
  <c r="E52" i="13" s="1"/>
  <c r="G54" i="13"/>
  <c r="F89" i="13"/>
  <c r="G89" i="13"/>
  <c r="E32" i="13"/>
  <c r="G32" i="13" s="1"/>
  <c r="G33" i="13"/>
  <c r="G8" i="13"/>
  <c r="F8" i="13"/>
  <c r="E7" i="13"/>
  <c r="G7" i="13" s="1"/>
  <c r="E138" i="12"/>
  <c r="F138" i="12" s="1"/>
  <c r="G139" i="12"/>
  <c r="F58" i="12"/>
  <c r="I50" i="12"/>
  <c r="R50" i="12" s="1"/>
  <c r="I47" i="12" s="1"/>
  <c r="R47" i="12" s="1"/>
  <c r="G185" i="12"/>
  <c r="D15" i="6"/>
  <c r="E15" i="6" s="1"/>
  <c r="G88" i="13"/>
  <c r="F88" i="13"/>
  <c r="G126" i="12"/>
  <c r="F126" i="12"/>
  <c r="F185" i="12" l="1"/>
  <c r="E40" i="12"/>
  <c r="G53" i="13"/>
  <c r="F53" i="13"/>
  <c r="F32" i="13"/>
  <c r="D9" i="6"/>
  <c r="E9" i="6" s="1"/>
  <c r="G138" i="12"/>
  <c r="D6" i="6"/>
  <c r="E6" i="6" s="1"/>
  <c r="E6" i="13"/>
  <c r="F6" i="13" s="1"/>
  <c r="F7" i="13"/>
  <c r="D11" i="6"/>
  <c r="E11" i="6" s="1"/>
  <c r="G52" i="13"/>
  <c r="F52" i="13"/>
  <c r="G6" i="13" l="1"/>
  <c r="E5" i="13"/>
  <c r="G5" i="13" s="1"/>
  <c r="D5" i="6"/>
  <c r="E5" i="6" s="1"/>
  <c r="F5" i="13" l="1"/>
  <c r="G40" i="12"/>
  <c r="E7" i="12" l="1"/>
  <c r="F40" i="12"/>
  <c r="G7" i="12" l="1"/>
  <c r="D21" i="6"/>
  <c r="D20" i="6" s="1"/>
  <c r="E20" i="6" s="1"/>
  <c r="E6" i="12"/>
  <c r="G6" i="12" s="1"/>
  <c r="F7" i="12"/>
  <c r="F6" i="12" l="1"/>
  <c r="E5" i="12"/>
  <c r="E21" i="6"/>
  <c r="S5" i="12" l="1"/>
  <c r="F5" i="12"/>
  <c r="U70" i="12"/>
  <c r="G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<sst xmlns="http://schemas.openxmlformats.org/spreadsheetml/2006/main" count="1588" uniqueCount="459">
  <si>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</si>
  <si>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</si>
  <si>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</si>
  <si>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</si>
  <si>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</si>
  <si>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</si>
  <si>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</si>
  <si>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</si>
  <si>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</si>
  <si>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</si>
  <si>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</si>
  <si>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</si>
  <si>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</si>
  <si>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</si>
  <si>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</si>
  <si>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</si>
  <si>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</si>
  <si>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</si>
  <si>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</si>
  <si>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</si>
  <si>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</si>
  <si>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</si>
  <si>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</si>
  <si>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</si>
  <si>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</si>
  <si>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</si>
  <si>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</si>
  <si>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</si>
  <si>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</si>
  <si>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</si>
  <si>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</si>
  <si>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</si>
  <si>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</si>
  <si>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</si>
  <si>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</si>
  <si>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</si>
  <si>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</si>
  <si>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</si>
  <si>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</si>
  <si>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</si>
  <si>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</si>
  <si>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</si>
  <si>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</si>
  <si>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</si>
  <si>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</si>
  <si>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</si>
  <si>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</si>
  <si>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</si>
  <si>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</si>
  <si>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</si>
  <si>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</si>
  <si>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</si>
  <si>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</si>
  <si>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</si>
  <si>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</si>
  <si>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</si>
  <si>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</si>
  <si>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</si>
  <si>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</si>
  <si>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</si>
  <si>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</si>
  <si>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</si>
  <si>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</si>
  <si>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</si>
  <si>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</si>
  <si>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</si>
  <si>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</si>
  <si>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</si>
  <si>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</si>
  <si>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</si>
  <si>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</si>
  <si>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</si>
  <si>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</si>
  <si>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</si>
  <si>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</si>
  <si>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</si>
  <si>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</si>
  <si>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</si>
  <si>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</si>
  <si>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</si>
  <si>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</si>
  <si>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</si>
  <si>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</si>
  <si>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</si>
  <si>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</si>
  <si>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</si>
  <si>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</si>
  <si>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</si>
  <si>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</si>
  <si>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</si>
  <si>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</si>
  <si>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</si>
  <si>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</si>
  <si>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</si>
  <si>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</si>
  <si>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</si>
  <si>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</si>
  <si>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</si>
  <si>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</si>
  <si>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</si>
  <si>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</si>
  <si>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</si>
  <si>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</si>
  <si>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</si>
  <si>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</si>
  <si>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</si>
  <si>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</si>
  <si>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</si>
  <si>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</si>
  <si>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</si>
  <si>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</si>
  <si>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</si>
  <si>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</si>
  <si>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</si>
  <si>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</si>
  <si>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</si>
  <si>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</si>
  <si>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</si>
  <si>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</si>
  <si>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</si>
  <si>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</si>
  <si>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</si>
  <si>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</si>
  <si>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</si>
  <si>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</si>
  <si>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</si>
  <si>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</si>
  <si>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</si>
  <si>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</si>
  <si>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</si>
  <si>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</si>
  <si>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</si>
  <si>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</si>
  <si>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</si>
  <si>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</si>
  <si>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</si>
  <si>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</si>
  <si>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</si>
  <si>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</si>
  <si>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</si>
  <si>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</si>
  <si>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</si>
  <si>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</si>
  <si>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</si>
  <si>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</si>
  <si>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</si>
  <si>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</si>
  <si>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</si>
  <si>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</si>
  <si>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</si>
  <si>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</si>
  <si>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</si>
  <si>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</si>
  <si>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</si>
  <si>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</si>
  <si>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</si>
  <si>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</si>
  <si>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</si>
  <si>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</si>
  <si>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</si>
  <si>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</si>
  <si>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</si>
  <si>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</si>
  <si>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</si>
  <si>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</si>
  <si>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</si>
  <si>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</si>
  <si>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</si>
  <si>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</si>
  <si>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</si>
  <si>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</si>
  <si>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</si>
  <si>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</si>
  <si>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</si>
  <si>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</si>
  <si>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</si>
  <si>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</si>
  <si>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</si>
  <si>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</si>
  <si>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</si>
  <si>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</si>
  <si>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</si>
  <si>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</si>
  <si>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</si>
  <si>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</si>
  <si>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</si>
  <si>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</si>
  <si>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 xml:space="preserve"> 월동대책비</t>
  </si>
  <si>
    <t>412 시.도 보조금</t>
  </si>
  <si>
    <t xml:space="preserve"> 춘계부식비</t>
  </si>
  <si>
    <t xml:space="preserve"> 월동김장비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</si>
  <si>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</si>
  <si>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</si>
  <si>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</si>
  <si>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</si>
  <si>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</si>
  <si>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</si>
  <si>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</si>
  <si>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</si>
  <si>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</si>
  <si>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</si>
  <si>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</si>
  <si>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</si>
  <si>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</si>
  <si>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</si>
  <si>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</si>
  <si>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</si>
  <si>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</si>
  <si>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</si>
  <si>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</si>
  <si>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</si>
  <si>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</si>
  <si>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</si>
  <si>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</si>
  <si>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</si>
  <si>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1012 기타예금이자수입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</si>
  <si>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</si>
  <si>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</si>
  <si>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</si>
  <si>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</si>
  <si>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</si>
  <si>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특별행사프로그램
(소규모나들이,효도관광,어우러짐)</t>
  </si>
  <si>
    <t>기획홍보사업비
(소식지,리플렛제작등)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</si>
  <si>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</si>
  <si>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</si>
  <si>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</si>
  <si>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</si>
  <si>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</si>
  <si>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</si>
  <si>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</si>
  <si>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</si>
  <si>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</si>
  <si>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</si>
  <si>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</si>
  <si>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</si>
  <si>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</si>
  <si>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</si>
  <si>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</si>
  <si>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동아리지원(등산)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</si>
  <si>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</si>
  <si>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</si>
  <si>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</si>
  <si>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</si>
  <si>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</si>
  <si>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</si>
  <si>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</si>
  <si>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</si>
  <si>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</si>
  <si>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</si>
  <si>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</si>
  <si>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</si>
  <si>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</si>
  <si>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</si>
  <si>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</si>
  <si>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</si>
  <si>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</si>
  <si>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</si>
  <si>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</si>
  <si>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</si>
  <si>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</si>
  <si>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</si>
  <si>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</si>
  <si>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</si>
  <si>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</si>
  <si>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</si>
  <si>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</si>
  <si>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</si>
  <si>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</si>
  <si>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대노협 해외직원연수</t>
  </si>
  <si>
    <t>직원 층별 반기 회식비</t>
  </si>
  <si>
    <t>생일대상자 문화상품권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</si>
  <si>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</si>
  <si>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</si>
  <si>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</si>
  <si>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</si>
  <si>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</si>
  <si>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</si>
  <si>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</si>
  <si>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</si>
  <si>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</si>
  <si>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</si>
  <si>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</si>
  <si>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</si>
  <si>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</si>
  <si>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</si>
  <si>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</si>
  <si>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</si>
  <si>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</si>
  <si>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</si>
  <si>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</si>
  <si>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</si>
  <si>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</si>
  <si>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</si>
  <si>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</si>
  <si>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</si>
  <si>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</si>
  <si>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</si>
  <si>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</si>
  <si>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</si>
  <si>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</si>
  <si>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</si>
  <si>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</si>
  <si>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</si>
  <si>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</si>
  <si>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</si>
  <si>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</si>
  <si>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</si>
  <si>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</si>
  <si>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</si>
  <si>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</si>
  <si>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</si>
  <si>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</si>
  <si>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</si>
  <si>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</si>
  <si>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</si>
  <si>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</si>
  <si>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</si>
  <si>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</si>
  <si>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</si>
  <si>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</si>
  <si>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</si>
  <si>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월동김장비</t>
  </si>
  <si>
    <t>○ 춘계부식비</t>
  </si>
  <si>
    <t>○ 장제비</t>
  </si>
  <si>
    <t>○ 월동대책비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</si>
  <si>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</si>
  <si>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</si>
  <si>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</si>
  <si>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</si>
  <si>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</si>
  <si>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</si>
  <si>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</si>
  <si>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</si>
  <si>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</si>
  <si>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</si>
  <si>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</si>
  <si>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    (일자리안정지원금 포함)</t>
  </si>
  <si>
    <t xml:space="preserve">   (일자리안정지원금 포함)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</si>
  <si>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</si>
  <si>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</si>
  <si>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</si>
  <si>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</si>
  <si>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</si>
  <si>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</si>
  <si>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</si>
  <si>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</si>
  <si>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○ 일자리안정지원금</t>
  </si>
  <si>
    <t>자동차보험(모닝 1302)</t>
  </si>
  <si>
    <t>자동차보험(레이 0432)</t>
  </si>
  <si>
    <t>일반 의료 소모품</t>
  </si>
  <si>
    <t>상비 의약품 구입비</t>
  </si>
  <si>
    <t>마스크</t>
  </si>
  <si>
    <t>장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</si>
  <si>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</si>
  <si>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</si>
  <si>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</si>
  <si>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</si>
  <si>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</si>
  <si>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</si>
  <si>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</si>
  <si>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</si>
  <si>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</si>
  <si>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</si>
  <si>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</si>
  <si>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</si>
  <si>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</si>
  <si>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소모품(에어매트리스 외)</t>
  </si>
  <si>
    <t>○ 검체채취지원금</t>
  </si>
  <si>
    <t>○ 삼성카드캐쉬백(21년)</t>
  </si>
  <si>
    <t>○ 일병행학습제 지원금(2차)</t>
  </si>
  <si>
    <t>05 후원금</t>
  </si>
  <si>
    <t>1013 직원식재료비수입</t>
  </si>
  <si>
    <t>직원 명절 선물</t>
  </si>
  <si>
    <t xml:space="preserve"> 직원식대</t>
  </si>
  <si>
    <t xml:space="preserve"> 공익요원식대</t>
  </si>
  <si>
    <t xml:space="preserve"> 실습생식대</t>
  </si>
  <si>
    <t>코로나 검체채취지원금</t>
  </si>
  <si>
    <t>여가, 치매프로그램 재료비</t>
  </si>
  <si>
    <t xml:space="preserve">합동천도제 </t>
  </si>
  <si>
    <t>구충제 구입</t>
  </si>
  <si>
    <t>멀티비타민 구입</t>
  </si>
  <si>
    <t>통</t>
  </si>
  <si>
    <t>신속항원키트 구입</t>
  </si>
  <si>
    <t>11 입소자부담금</t>
  </si>
  <si>
    <t>112 본인부담금 수입</t>
  </si>
  <si>
    <t>41 보조금 수입</t>
  </si>
  <si>
    <t>411 국고보조금
412 시.도 보조금</t>
  </si>
  <si>
    <t>91 이월금</t>
  </si>
  <si>
    <t>911 전년도이월금</t>
  </si>
  <si>
    <t>132 수용비 및 수수료</t>
  </si>
  <si>
    <t>프로그램 활성화를 위한 금액 증액</t>
  </si>
  <si>
    <t>3. 본 예산은 사회복지법인 재무회계규칙 제 2장 예산과 결산에 의거 편성하며 집행한다.</t>
  </si>
  <si>
    <t>○ 장애인고용사업주 지원금</t>
  </si>
  <si>
    <t>문서파쇄비</t>
  </si>
  <si>
    <t>전화요금(kt)</t>
  </si>
  <si>
    <t>인터넷사용료(skt)</t>
  </si>
  <si>
    <t>21년 차기년도 이월금 증가</t>
  </si>
  <si>
    <t>종사자코로나 감염으로 식당운영 불가하여 도시락 구입</t>
  </si>
  <si>
    <t>병원진료진행 횟수 감소</t>
  </si>
  <si>
    <t>133 공공요금 및 각종세금공과금</t>
  </si>
  <si>
    <t>71 잡지출</t>
    <phoneticPr fontId="1" type="noConversion"/>
  </si>
  <si>
    <t>121 기관운영비</t>
    <phoneticPr fontId="1" type="noConversion"/>
  </si>
  <si>
    <t>111 급여</t>
    <phoneticPr fontId="1" type="noConversion"/>
  </si>
  <si>
    <t>112 각종수당</t>
    <phoneticPr fontId="1" type="noConversion"/>
  </si>
  <si>
    <t xml:space="preserve">
116 사회보험부담금</t>
    <phoneticPr fontId="1" type="noConversion"/>
  </si>
  <si>
    <t xml:space="preserve">  5등급</t>
    <phoneticPr fontId="1" type="noConversion"/>
  </si>
  <si>
    <t>211 시설비</t>
    <phoneticPr fontId="1" type="noConversion"/>
  </si>
  <si>
    <t>115 퇴직적립금</t>
    <phoneticPr fontId="1" type="noConversion"/>
  </si>
  <si>
    <t>113 일용잡금</t>
    <phoneticPr fontId="1" type="noConversion"/>
  </si>
  <si>
    <t>일용직 근로자 채용 감소</t>
    <phoneticPr fontId="1" type="noConversion"/>
  </si>
  <si>
    <t>41 전출금</t>
    <phoneticPr fontId="1" type="noConversion"/>
  </si>
  <si>
    <t>411 법인회계전출금</t>
    <phoneticPr fontId="1" type="noConversion"/>
  </si>
  <si>
    <t>91 운영충당적립금 및 환경개선준비금</t>
    <phoneticPr fontId="1" type="noConversion"/>
  </si>
  <si>
    <t>911 운영충당적립금 지출</t>
    <phoneticPr fontId="1" type="noConversion"/>
  </si>
  <si>
    <t xml:space="preserve">2023년 무량수전노인전문요양원 </t>
    <phoneticPr fontId="1" type="noConversion"/>
  </si>
  <si>
    <t>2023.  11.  28.</t>
    <phoneticPr fontId="1" type="noConversion"/>
  </si>
  <si>
    <t>2022년 결산 추경(A)</t>
    <phoneticPr fontId="1" type="noConversion"/>
  </si>
  <si>
    <t>2023년 최초 예산(B)</t>
    <phoneticPr fontId="1" type="noConversion"/>
  </si>
  <si>
    <t>2023년 무량수전노인전문요양원 최초예산 총괄내역서</t>
    <phoneticPr fontId="39" type="noConversion"/>
  </si>
  <si>
    <t>1) 2023년 최초예산 세입예산 내역</t>
    <phoneticPr fontId="1" type="noConversion"/>
  </si>
  <si>
    <t>2022년                   결산 추경(A)</t>
    <phoneticPr fontId="1" type="noConversion"/>
  </si>
  <si>
    <t>2023년                         최초 예산(B)</t>
    <phoneticPr fontId="1" type="noConversion"/>
  </si>
  <si>
    <t>2) 2023년 최초예산 세출예산 내역</t>
    <phoneticPr fontId="1" type="noConversion"/>
  </si>
  <si>
    <t>2022년                        결산 추경(A)</t>
    <phoneticPr fontId="1" type="noConversion"/>
  </si>
  <si>
    <t>2023년                          최초 예산(B)</t>
    <phoneticPr fontId="1" type="noConversion"/>
  </si>
  <si>
    <t>2023년 무량수전노인전문요양원 최초예산 변경 사유서</t>
    <phoneticPr fontId="1" type="noConversion"/>
  </si>
  <si>
    <t>2022년 결산 추경
(A)</t>
    <phoneticPr fontId="1" type="noConversion"/>
  </si>
  <si>
    <t>2023년 최초 예산
(B)</t>
    <phoneticPr fontId="1" type="noConversion"/>
  </si>
  <si>
    <t xml:space="preserve"> </t>
    <phoneticPr fontId="1" type="noConversion"/>
  </si>
  <si>
    <t>개원16주년 행사(기념품 외)</t>
    <phoneticPr fontId="1" type="noConversion"/>
  </si>
  <si>
    <t>저소득층 한시지원금 감소</t>
    <phoneticPr fontId="1" type="noConversion"/>
  </si>
  <si>
    <t>2023년도 최저시급 상승으로 증가</t>
    <phoneticPr fontId="1" type="noConversion"/>
  </si>
  <si>
    <t>코호트격리한시적급여비용 관련 퇴직금 감소</t>
    <phoneticPr fontId="1" type="noConversion"/>
  </si>
  <si>
    <t>최저시급 상승으로 급여 올랐으나, 수당 감소로 사회보험료 감소</t>
    <phoneticPr fontId="1" type="noConversion"/>
  </si>
  <si>
    <t>사무용품 및 소모품 물가 상승으로 증가</t>
    <phoneticPr fontId="1" type="noConversion"/>
  </si>
  <si>
    <t>전기요금, 가스요금 인상으로 증가</t>
    <phoneticPr fontId="1" type="noConversion"/>
  </si>
  <si>
    <t>주유비 금액 수시 인상으로 증가</t>
    <phoneticPr fontId="1" type="noConversion"/>
  </si>
  <si>
    <t>교육기회 확대 및 직원근무복 전직원 구입으로 인한 증가</t>
    <phoneticPr fontId="1" type="noConversion"/>
  </si>
  <si>
    <t>소방시설 및 보수공사 비용 증가</t>
    <phoneticPr fontId="1" type="noConversion"/>
  </si>
  <si>
    <t>생활실, 식당 노후된 장비 교체로 인한 증가</t>
    <phoneticPr fontId="1" type="noConversion"/>
  </si>
  <si>
    <t>어르신 수 정원대비 현원 감소 및 저소득 한시지원금 감소</t>
    <phoneticPr fontId="1" type="noConversion"/>
  </si>
  <si>
    <t>81 예비비 및 기타</t>
    <phoneticPr fontId="1" type="noConversion"/>
  </si>
  <si>
    <t>811 예비비</t>
    <phoneticPr fontId="1" type="noConversion"/>
  </si>
  <si>
    <t>코호트격리한시적급여비용 한시적 지급으로 방역물품 구입 감소</t>
    <phoneticPr fontId="1" type="noConversion"/>
  </si>
  <si>
    <t>입소형시설종사자감염수당, 코호트격리한시적급여비용 한시적 비용이므로 감소</t>
    <phoneticPr fontId="1" type="noConversion"/>
  </si>
  <si>
    <t>입소형시설종사자감염 수당 및 코호트격리한시적급여비용 수당 한시적 비용이므로 감소</t>
    <phoneticPr fontId="1" type="noConversion"/>
  </si>
  <si>
    <t>기저귀 및 위생매트 수량 감소로 비용절감</t>
    <phoneticPr fontId="1" type="noConversion"/>
  </si>
  <si>
    <t>수당 한시적 지원금이었으므로 물품 구입비 증가</t>
    <phoneticPr fontId="1" type="noConversion"/>
  </si>
  <si>
    <t>생활실, 사무실 자산 취득 시 물가 상승으로 인한 증가</t>
    <phoneticPr fontId="1" type="noConversion"/>
  </si>
  <si>
    <t>법인회계 전출금 감소</t>
    <phoneticPr fontId="1" type="noConversion"/>
  </si>
  <si>
    <t>운영충당적립금 감소</t>
    <phoneticPr fontId="1" type="noConversion"/>
  </si>
  <si>
    <t>최초예산 세입.세출 예산서</t>
    <phoneticPr fontId="39" type="noConversion"/>
  </si>
  <si>
    <t>1. 무량수전노인전문요양원 2023년 최초예산 세입.세출 예산은 다음과 같다.</t>
    <phoneticPr fontId="1" type="noConversion"/>
  </si>
  <si>
    <t>2023년 수급자 변경 수가 반영</t>
    <phoneticPr fontId="1" type="noConversion"/>
  </si>
  <si>
    <t>수급자 인원 감소 반영</t>
    <phoneticPr fontId="1" type="noConversion"/>
  </si>
  <si>
    <t>2023년 수급자 변경 수가 반영되었으나 수급자 인원감소</t>
    <phoneticPr fontId="1" type="noConversion"/>
  </si>
  <si>
    <t>수급자 인원감소</t>
    <phoneticPr fontId="1" type="noConversion"/>
  </si>
  <si>
    <t>익년도 이월금 감소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</si>
  <si>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4,621,286,000원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</si>
</sst>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41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6"/>
      <color theme="1"/>
      <name val="굴림"/>
      <family val="3"/>
      <charset val="129"/>
    </font>
    <font>
      <sz val="9"/>
      <color theme="1"/>
      <name val="Tahoma"/>
      <family val="2"/>
    </font>
    <font>
      <sz val="10"/>
      <color theme="1"/>
      <name val="굴림"/>
      <family val="3"/>
      <charset val="129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6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1" fontId="15" fillId="0" borderId="0" xfId="0" applyNumberFormat="1" applyFont="1">
      <alignment vertical="center"/>
    </xf>
    <xf numFmtId="41" fontId="16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>
      <alignment vertical="center"/>
    </xf>
    <xf numFmtId="3" fontId="7" fillId="0" borderId="48" xfId="0" applyNumberFormat="1" applyFont="1" applyBorder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4" fontId="6" fillId="0" borderId="0" xfId="0" applyNumberFormat="1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>
      <alignment vertical="center"/>
    </xf>
    <xf numFmtId="43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3" fontId="30" fillId="0" borderId="10" xfId="0" applyNumberFormat="1" applyFont="1" applyBorder="1" applyAlignment="1">
      <alignment horizontal="right" vertical="center"/>
    </xf>
    <xf numFmtId="3" fontId="30" fillId="0" borderId="18" xfId="0" applyNumberFormat="1" applyFont="1" applyBorder="1" applyAlignment="1">
      <alignment horizontal="right" vertical="center"/>
    </xf>
    <xf numFmtId="3" fontId="30" fillId="0" borderId="16" xfId="0" applyNumberFormat="1" applyFont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3" fontId="30" fillId="0" borderId="3" xfId="0" applyNumberFormat="1" applyFont="1" applyBorder="1" applyAlignment="1">
      <alignment horizontal="right" vertical="center"/>
    </xf>
    <xf numFmtId="3" fontId="30" fillId="0" borderId="9" xfId="0" applyNumberFormat="1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43" fontId="32" fillId="0" borderId="0" xfId="0" applyNumberFormat="1" applyFont="1">
      <alignment vertical="center"/>
    </xf>
    <xf numFmtId="0" fontId="32" fillId="0" borderId="0" xfId="0" applyFont="1" applyAlignment="1">
      <alignment horizontal="center" vertical="center"/>
    </xf>
    <xf numFmtId="0" fontId="29" fillId="0" borderId="29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3" fontId="30" fillId="0" borderId="68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right" vertical="center"/>
    </xf>
    <xf numFmtId="3" fontId="30" fillId="0" borderId="19" xfId="0" applyNumberFormat="1" applyFont="1" applyBorder="1" applyAlignment="1">
      <alignment horizontal="right" vertical="center"/>
    </xf>
    <xf numFmtId="3" fontId="30" fillId="0" borderId="17" xfId="0" applyNumberFormat="1" applyFont="1" applyBorder="1" applyAlignment="1">
      <alignment horizontal="right" vertical="center" wrapText="1"/>
    </xf>
    <xf numFmtId="3" fontId="30" fillId="0" borderId="12" xfId="0" applyNumberFormat="1" applyFont="1" applyBorder="1" applyAlignment="1">
      <alignment horizontal="right" vertical="center"/>
    </xf>
    <xf numFmtId="3" fontId="30" fillId="0" borderId="117" xfId="0" applyNumberFormat="1" applyFont="1" applyBorder="1" applyAlignment="1">
      <alignment horizontal="right" vertical="center"/>
    </xf>
    <xf numFmtId="3" fontId="30" fillId="0" borderId="118" xfId="0" applyNumberFormat="1" applyFont="1" applyBorder="1" applyAlignment="1">
      <alignment horizontal="right" vertical="center"/>
    </xf>
    <xf numFmtId="3" fontId="30" fillId="0" borderId="119" xfId="0" applyNumberFormat="1" applyFont="1" applyBorder="1" applyAlignment="1">
      <alignment horizontal="right" vertical="center"/>
    </xf>
    <xf numFmtId="3" fontId="30" fillId="0" borderId="19" xfId="0" quotePrefix="1" applyNumberFormat="1" applyFont="1" applyBorder="1" applyAlignment="1">
      <alignment horizontal="right" vertical="center"/>
    </xf>
    <xf numFmtId="3" fontId="30" fillId="3" borderId="40" xfId="0" applyNumberFormat="1" applyFont="1" applyFill="1" applyBorder="1" applyAlignment="1">
      <alignment horizontal="center" vertical="center"/>
    </xf>
    <xf numFmtId="43" fontId="30" fillId="3" borderId="40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>
      <alignment vertical="center"/>
    </xf>
    <xf numFmtId="4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>
      <alignment vertical="center"/>
    </xf>
    <xf numFmtId="0" fontId="30" fillId="3" borderId="37" xfId="0" applyFont="1" applyFill="1" applyBorder="1">
      <alignment vertical="center"/>
    </xf>
    <xf numFmtId="0" fontId="30" fillId="3" borderId="37" xfId="0" applyFont="1" applyFill="1" applyBorder="1" applyAlignment="1">
      <alignment horizontal="center" vertical="center"/>
    </xf>
    <xf numFmtId="3" fontId="30" fillId="3" borderId="85" xfId="0" applyNumberFormat="1" applyFont="1" applyFill="1" applyBorder="1">
      <alignment vertical="center"/>
    </xf>
    <xf numFmtId="3" fontId="30" fillId="3" borderId="10" xfId="0" applyNumberFormat="1" applyFont="1" applyFill="1" applyBorder="1" applyAlignment="1">
      <alignment horizontal="right" vertical="center"/>
    </xf>
    <xf numFmtId="3" fontId="30" fillId="3" borderId="9" xfId="0" applyNumberFormat="1" applyFont="1" applyFill="1" applyBorder="1">
      <alignment vertical="center"/>
    </xf>
    <xf numFmtId="3" fontId="30" fillId="3" borderId="23" xfId="0" applyNumberFormat="1" applyFont="1" applyFill="1" applyBorder="1" applyAlignment="1">
      <alignment horizontal="right" vertical="center"/>
    </xf>
    <xf numFmtId="43" fontId="30" fillId="3" borderId="3" xfId="0" applyNumberFormat="1" applyFont="1" applyFill="1" applyBorder="1" applyAlignment="1">
      <alignment horizontal="right" vertical="center"/>
    </xf>
    <xf numFmtId="0" fontId="30" fillId="3" borderId="11" xfId="0" applyFont="1" applyFill="1" applyBorder="1">
      <alignment vertical="center"/>
    </xf>
    <xf numFmtId="3" fontId="30" fillId="3" borderId="11" xfId="0" applyNumberFormat="1" applyFont="1" applyFill="1" applyBorder="1">
      <alignment vertical="center"/>
    </xf>
    <xf numFmtId="0" fontId="30" fillId="3" borderId="11" xfId="0" applyFont="1" applyFill="1" applyBorder="1" applyAlignment="1">
      <alignment horizontal="center" vertical="center"/>
    </xf>
    <xf numFmtId="3" fontId="30" fillId="3" borderId="86" xfId="0" applyNumberFormat="1" applyFont="1" applyFill="1" applyBorder="1">
      <alignment vertical="center"/>
    </xf>
    <xf numFmtId="0" fontId="30" fillId="3" borderId="87" xfId="0" applyFont="1" applyFill="1" applyBorder="1">
      <alignment vertical="center"/>
    </xf>
    <xf numFmtId="0" fontId="30" fillId="3" borderId="11" xfId="0" applyFont="1" applyFill="1" applyBorder="1" applyAlignment="1">
      <alignment horizontal="left" vertical="center"/>
    </xf>
    <xf numFmtId="43" fontId="30" fillId="3" borderId="9" xfId="0" applyNumberFormat="1" applyFont="1" applyFill="1" applyBorder="1" applyAlignment="1">
      <alignment horizontal="right" vertical="center"/>
    </xf>
    <xf numFmtId="10" fontId="30" fillId="3" borderId="11" xfId="0" applyNumberFormat="1" applyFont="1" applyFill="1" applyBorder="1">
      <alignment vertical="center"/>
    </xf>
    <xf numFmtId="0" fontId="30" fillId="3" borderId="88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6" xfId="0" applyFont="1" applyFill="1" applyBorder="1" applyAlignment="1">
      <alignment horizontal="left" vertical="center"/>
    </xf>
    <xf numFmtId="3" fontId="30" fillId="3" borderId="18" xfId="0" applyNumberFormat="1" applyFont="1" applyFill="1" applyBorder="1" applyAlignment="1">
      <alignment horizontal="right" vertical="center"/>
    </xf>
    <xf numFmtId="3" fontId="30" fillId="3" borderId="16" xfId="0" applyNumberFormat="1" applyFont="1" applyFill="1" applyBorder="1">
      <alignment vertical="center"/>
    </xf>
    <xf numFmtId="3" fontId="30" fillId="3" borderId="24" xfId="0" quotePrefix="1" applyNumberFormat="1" applyFont="1" applyFill="1" applyBorder="1" applyAlignment="1">
      <alignment horizontal="right" vertical="center"/>
    </xf>
    <xf numFmtId="43" fontId="30" fillId="3" borderId="15" xfId="0" applyNumberFormat="1" applyFont="1" applyFill="1" applyBorder="1" applyAlignment="1">
      <alignment horizontal="right" vertical="center"/>
    </xf>
    <xf numFmtId="0" fontId="30" fillId="3" borderId="18" xfId="0" applyFont="1" applyFill="1" applyBorder="1">
      <alignment vertical="center"/>
    </xf>
    <xf numFmtId="3" fontId="30" fillId="3" borderId="18" xfId="0" applyNumberFormat="1" applyFont="1" applyFill="1" applyBorder="1">
      <alignment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18" xfId="0" quotePrefix="1" applyFont="1" applyFill="1" applyBorder="1">
      <alignment vertical="center"/>
    </xf>
    <xf numFmtId="3" fontId="30" fillId="3" borderId="89" xfId="0" applyNumberFormat="1" applyFont="1" applyFill="1" applyBorder="1">
      <alignment vertical="center"/>
    </xf>
    <xf numFmtId="0" fontId="30" fillId="3" borderId="15" xfId="0" applyFont="1" applyFill="1" applyBorder="1" applyAlignment="1">
      <alignment horizontal="left" vertical="center"/>
    </xf>
    <xf numFmtId="3" fontId="30" fillId="3" borderId="0" xfId="0" applyNumberFormat="1" applyFont="1" applyFill="1" applyAlignment="1">
      <alignment horizontal="right" vertical="center"/>
    </xf>
    <xf numFmtId="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 applyAlignment="1">
      <alignment horizontal="right" vertical="center"/>
    </xf>
    <xf numFmtId="0" fontId="31" fillId="3" borderId="0" xfId="0" applyFont="1" applyFill="1">
      <alignment vertical="center"/>
    </xf>
    <xf numFmtId="3" fontId="31" fillId="3" borderId="0" xfId="0" applyNumberFormat="1" applyFont="1" applyFill="1">
      <alignment vertical="center"/>
    </xf>
    <xf numFmtId="0" fontId="31" fillId="3" borderId="0" xfId="0" applyFont="1" applyFill="1" applyAlignment="1">
      <alignment horizontal="center" vertical="center"/>
    </xf>
    <xf numFmtId="0" fontId="31" fillId="3" borderId="0" xfId="0" quotePrefix="1" applyFont="1" applyFill="1">
      <alignment vertical="center"/>
    </xf>
    <xf numFmtId="3" fontId="31" fillId="3" borderId="90" xfId="0" applyNumberFormat="1" applyFont="1" applyFill="1" applyBorder="1">
      <alignment vertical="center"/>
    </xf>
    <xf numFmtId="0" fontId="30" fillId="3" borderId="0" xfId="0" applyFont="1" applyFill="1">
      <alignment vertical="center"/>
    </xf>
    <xf numFmtId="3" fontId="30" fillId="3" borderId="0" xfId="0" applyNumberFormat="1" applyFont="1" applyFill="1">
      <alignment vertical="center"/>
    </xf>
    <xf numFmtId="0" fontId="30" fillId="3" borderId="0" xfId="0" applyFont="1" applyFill="1" applyAlignment="1">
      <alignment horizontal="center" vertical="center"/>
    </xf>
    <xf numFmtId="0" fontId="30" fillId="3" borderId="0" xfId="0" quotePrefix="1" applyFont="1" applyFill="1">
      <alignment vertical="center"/>
    </xf>
    <xf numFmtId="3" fontId="30" fillId="3" borderId="90" xfId="0" applyNumberFormat="1" applyFont="1" applyFill="1" applyBorder="1">
      <alignment vertical="center"/>
    </xf>
    <xf numFmtId="0" fontId="30" fillId="3" borderId="21" xfId="0" applyFont="1" applyFill="1" applyBorder="1">
      <alignment vertical="center"/>
    </xf>
    <xf numFmtId="3" fontId="30" fillId="3" borderId="24" xfId="0" applyNumberFormat="1" applyFont="1" applyFill="1" applyBorder="1" applyAlignment="1">
      <alignment horizontal="right" vertical="center"/>
    </xf>
    <xf numFmtId="43" fontId="30" fillId="3" borderId="16" xfId="0" applyNumberFormat="1" applyFont="1" applyFill="1" applyBorder="1" applyAlignment="1">
      <alignment horizontal="right" vertical="center"/>
    </xf>
    <xf numFmtId="3" fontId="30" fillId="3" borderId="20" xfId="0" applyNumberFormat="1" applyFont="1" applyFill="1" applyBorder="1" applyAlignment="1">
      <alignment horizontal="right" vertical="center"/>
    </xf>
    <xf numFmtId="0" fontId="31" fillId="3" borderId="21" xfId="0" applyFont="1" applyFill="1" applyBorder="1">
      <alignment vertical="center"/>
    </xf>
    <xf numFmtId="0" fontId="31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left" vertical="center"/>
    </xf>
    <xf numFmtId="0" fontId="30" fillId="3" borderId="91" xfId="0" applyFont="1" applyFill="1" applyBorder="1">
      <alignment vertical="center"/>
    </xf>
    <xf numFmtId="0" fontId="30" fillId="3" borderId="70" xfId="0" applyFont="1" applyFill="1" applyBorder="1">
      <alignment vertical="center"/>
    </xf>
    <xf numFmtId="0" fontId="30" fillId="3" borderId="71" xfId="0" applyFont="1" applyFill="1" applyBorder="1" applyAlignment="1">
      <alignment horizontal="left" vertical="center"/>
    </xf>
    <xf numFmtId="3" fontId="30" fillId="3" borderId="101" xfId="0" applyNumberFormat="1" applyFont="1" applyFill="1" applyBorder="1" applyAlignment="1">
      <alignment horizontal="right" vertical="center"/>
    </xf>
    <xf numFmtId="3" fontId="30" fillId="3" borderId="71" xfId="0" applyNumberFormat="1" applyFont="1" applyFill="1" applyBorder="1">
      <alignment vertical="center"/>
    </xf>
    <xf numFmtId="3" fontId="30" fillId="3" borderId="100" xfId="0" applyNumberFormat="1" applyFont="1" applyFill="1" applyBorder="1" applyAlignment="1">
      <alignment horizontal="right" vertical="center"/>
    </xf>
    <xf numFmtId="43" fontId="30" fillId="3" borderId="71" xfId="0" applyNumberFormat="1" applyFont="1" applyFill="1" applyBorder="1" applyAlignment="1">
      <alignment horizontal="right" vertical="center"/>
    </xf>
    <xf numFmtId="3" fontId="31" fillId="3" borderId="101" xfId="0" applyNumberFormat="1" applyFont="1" applyFill="1" applyBorder="1">
      <alignment vertical="center"/>
    </xf>
    <xf numFmtId="0" fontId="31" fillId="3" borderId="101" xfId="0" applyFont="1" applyFill="1" applyBorder="1">
      <alignment vertical="center"/>
    </xf>
    <xf numFmtId="0" fontId="31" fillId="3" borderId="101" xfId="0" applyFont="1" applyFill="1" applyBorder="1" applyAlignment="1">
      <alignment horizontal="center" vertical="center"/>
    </xf>
    <xf numFmtId="0" fontId="31" fillId="3" borderId="101" xfId="0" quotePrefix="1" applyFont="1" applyFill="1" applyBorder="1">
      <alignment vertical="center"/>
    </xf>
    <xf numFmtId="3" fontId="31" fillId="3" borderId="102" xfId="0" applyNumberFormat="1" applyFont="1" applyFill="1" applyBorder="1">
      <alignment vertical="center"/>
    </xf>
    <xf numFmtId="0" fontId="30" fillId="3" borderId="15" xfId="0" applyFont="1" applyFill="1" applyBorder="1">
      <alignment vertical="center"/>
    </xf>
    <xf numFmtId="0" fontId="30" fillId="3" borderId="16" xfId="0" applyFont="1" applyFill="1" applyBorder="1" applyAlignment="1">
      <alignment vertical="center" wrapText="1"/>
    </xf>
    <xf numFmtId="3" fontId="30" fillId="3" borderId="18" xfId="0" applyNumberFormat="1" applyFont="1" applyFill="1" applyBorder="1" applyAlignment="1">
      <alignment horizontal="right" vertical="center" wrapText="1"/>
    </xf>
    <xf numFmtId="0" fontId="30" fillId="3" borderId="3" xfId="0" applyFont="1" applyFill="1" applyBorder="1" applyAlignment="1">
      <alignment vertical="center" wrapText="1"/>
    </xf>
    <xf numFmtId="3" fontId="30" fillId="3" borderId="6" xfId="0" applyNumberFormat="1" applyFont="1" applyFill="1" applyBorder="1" applyAlignment="1">
      <alignment horizontal="right" vertical="center" wrapText="1"/>
    </xf>
    <xf numFmtId="3" fontId="30" fillId="3" borderId="3" xfId="0" applyNumberFormat="1" applyFont="1" applyFill="1" applyBorder="1">
      <alignment vertical="center"/>
    </xf>
    <xf numFmtId="3" fontId="30" fillId="3" borderId="4" xfId="0" applyNumberFormat="1" applyFont="1" applyFill="1" applyBorder="1" applyAlignment="1">
      <alignment horizontal="right" vertical="center"/>
    </xf>
    <xf numFmtId="0" fontId="30" fillId="3" borderId="6" xfId="0" applyFont="1" applyFill="1" applyBorder="1">
      <alignment vertical="center"/>
    </xf>
    <xf numFmtId="3" fontId="30" fillId="3" borderId="6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6" xfId="0" quotePrefix="1" applyFont="1" applyFill="1" applyBorder="1">
      <alignment vertical="center"/>
    </xf>
    <xf numFmtId="3" fontId="30" fillId="3" borderId="16" xfId="0" applyNumberFormat="1" applyFont="1" applyFill="1" applyBorder="1" applyAlignment="1">
      <alignment horizontal="right" vertical="center"/>
    </xf>
    <xf numFmtId="0" fontId="30" fillId="3" borderId="17" xfId="0" applyFont="1" applyFill="1" applyBorder="1">
      <alignment vertical="center"/>
    </xf>
    <xf numFmtId="0" fontId="30" fillId="3" borderId="103" xfId="0" applyFont="1" applyFill="1" applyBorder="1" applyAlignment="1">
      <alignment horizontal="left" vertical="center"/>
    </xf>
    <xf numFmtId="3" fontId="30" fillId="3" borderId="104" xfId="0" applyNumberFormat="1" applyFont="1" applyFill="1" applyBorder="1" applyAlignment="1">
      <alignment horizontal="right" vertical="center"/>
    </xf>
    <xf numFmtId="3" fontId="30" fillId="3" borderId="103" xfId="0" applyNumberFormat="1" applyFont="1" applyFill="1" applyBorder="1">
      <alignment vertical="center"/>
    </xf>
    <xf numFmtId="3" fontId="30" fillId="3" borderId="105" xfId="0" applyNumberFormat="1" applyFont="1" applyFill="1" applyBorder="1" applyAlignment="1">
      <alignment horizontal="right" vertical="center"/>
    </xf>
    <xf numFmtId="43" fontId="30" fillId="3" borderId="103" xfId="0" applyNumberFormat="1" applyFont="1" applyFill="1" applyBorder="1" applyAlignment="1">
      <alignment horizontal="right" vertical="center"/>
    </xf>
    <xf numFmtId="0" fontId="30" fillId="3" borderId="5" xfId="0" applyFont="1" applyFill="1" applyBorder="1">
      <alignment vertical="center"/>
    </xf>
    <xf numFmtId="3" fontId="30" fillId="3" borderId="93" xfId="0" applyNumberFormat="1" applyFont="1" applyFill="1" applyBorder="1">
      <alignment vertical="center"/>
    </xf>
    <xf numFmtId="0" fontId="30" fillId="3" borderId="90" xfId="0" applyFont="1" applyFill="1" applyBorder="1" applyAlignment="1">
      <alignment horizontal="center" vertical="center"/>
    </xf>
    <xf numFmtId="3" fontId="30" fillId="3" borderId="11" xfId="0" applyNumberFormat="1" applyFont="1" applyFill="1" applyBorder="1" applyAlignment="1">
      <alignment horizontal="right" vertical="center"/>
    </xf>
    <xf numFmtId="3" fontId="30" fillId="3" borderId="23" xfId="0" quotePrefix="1" applyNumberFormat="1" applyFont="1" applyFill="1" applyBorder="1" applyAlignment="1">
      <alignment horizontal="right" vertical="center"/>
    </xf>
    <xf numFmtId="0" fontId="30" fillId="3" borderId="72" xfId="0" applyFont="1" applyFill="1" applyBorder="1" applyAlignment="1">
      <alignment horizontal="left" vertical="center"/>
    </xf>
    <xf numFmtId="3" fontId="30" fillId="3" borderId="73" xfId="0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>
      <alignment vertical="center"/>
    </xf>
    <xf numFmtId="3" fontId="30" fillId="3" borderId="74" xfId="0" quotePrefix="1" applyNumberFormat="1" applyFont="1" applyFill="1" applyBorder="1" applyAlignment="1">
      <alignment horizontal="right" vertical="center"/>
    </xf>
    <xf numFmtId="0" fontId="30" fillId="3" borderId="73" xfId="0" applyFont="1" applyFill="1" applyBorder="1">
      <alignment vertical="center"/>
    </xf>
    <xf numFmtId="3" fontId="30" fillId="3" borderId="73" xfId="0" applyNumberFormat="1" applyFont="1" applyFill="1" applyBorder="1">
      <alignment vertical="center"/>
    </xf>
    <xf numFmtId="0" fontId="30" fillId="3" borderId="73" xfId="0" applyFont="1" applyFill="1" applyBorder="1" applyAlignment="1">
      <alignment horizontal="center" vertical="center"/>
    </xf>
    <xf numFmtId="0" fontId="30" fillId="3" borderId="73" xfId="0" quotePrefix="1" applyFont="1" applyFill="1" applyBorder="1">
      <alignment vertical="center"/>
    </xf>
    <xf numFmtId="3" fontId="30" fillId="3" borderId="94" xfId="0" applyNumberFormat="1" applyFont="1" applyFill="1" applyBorder="1">
      <alignment vertical="center"/>
    </xf>
    <xf numFmtId="0" fontId="30" fillId="3" borderId="92" xfId="0" applyFont="1" applyFill="1" applyBorder="1">
      <alignment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1" xfId="0" quotePrefix="1" applyFont="1" applyFill="1" applyBorder="1">
      <alignment vertical="center"/>
    </xf>
    <xf numFmtId="43" fontId="30" fillId="3" borderId="15" xfId="0" quotePrefix="1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left" vertical="center"/>
    </xf>
    <xf numFmtId="3" fontId="30" fillId="3" borderId="15" xfId="0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right" vertical="center"/>
    </xf>
    <xf numFmtId="0" fontId="30" fillId="3" borderId="20" xfId="0" quotePrefix="1" applyFont="1" applyFill="1" applyBorder="1" applyAlignment="1">
      <alignment horizontal="right" vertical="center"/>
    </xf>
    <xf numFmtId="0" fontId="30" fillId="3" borderId="15" xfId="0" quotePrefix="1" applyFont="1" applyFill="1" applyBorder="1" applyAlignment="1">
      <alignment horizontal="right" vertical="center"/>
    </xf>
    <xf numFmtId="0" fontId="30" fillId="2" borderId="0" xfId="0" applyFont="1" applyFill="1">
      <alignment vertical="center"/>
    </xf>
    <xf numFmtId="0" fontId="30" fillId="3" borderId="0" xfId="0" applyFont="1" applyFill="1" applyAlignment="1">
      <alignment vertical="center" wrapText="1"/>
    </xf>
    <xf numFmtId="3" fontId="30" fillId="2" borderId="0" xfId="0" applyNumberFormat="1" applyFont="1" applyFill="1">
      <alignment vertical="center"/>
    </xf>
    <xf numFmtId="0" fontId="30" fillId="3" borderId="71" xfId="0" applyFont="1" applyFill="1" applyBorder="1">
      <alignment vertical="center"/>
    </xf>
    <xf numFmtId="0" fontId="30" fillId="3" borderId="101" xfId="0" applyFont="1" applyFill="1" applyBorder="1">
      <alignment vertical="center"/>
    </xf>
    <xf numFmtId="3" fontId="30" fillId="3" borderId="101" xfId="0" applyNumberFormat="1" applyFont="1" applyFill="1" applyBorder="1">
      <alignment vertical="center"/>
    </xf>
    <xf numFmtId="0" fontId="30" fillId="3" borderId="101" xfId="0" applyFont="1" applyFill="1" applyBorder="1" applyAlignment="1">
      <alignment horizontal="center" vertical="center"/>
    </xf>
    <xf numFmtId="3" fontId="30" fillId="3" borderId="102" xfId="0" applyNumberFormat="1" applyFont="1" applyFill="1" applyBorder="1">
      <alignment vertical="center"/>
    </xf>
    <xf numFmtId="3" fontId="30" fillId="3" borderId="20" xfId="0" applyNumberFormat="1" applyFont="1" applyFill="1" applyBorder="1">
      <alignment vertical="center"/>
    </xf>
    <xf numFmtId="4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>
      <alignment vertical="center"/>
    </xf>
    <xf numFmtId="43" fontId="30" fillId="3" borderId="15" xfId="0" quotePrefix="1" applyNumberFormat="1" applyFont="1" applyFill="1" applyBorder="1">
      <alignment vertical="center"/>
    </xf>
    <xf numFmtId="0" fontId="30" fillId="3" borderId="101" xfId="0" quotePrefix="1" applyFont="1" applyFill="1" applyBorder="1">
      <alignment vertical="center"/>
    </xf>
    <xf numFmtId="0" fontId="30" fillId="3" borderId="95" xfId="0" applyFont="1" applyFill="1" applyBorder="1">
      <alignment vertical="center"/>
    </xf>
    <xf numFmtId="0" fontId="30" fillId="3" borderId="5" xfId="0" applyFont="1" applyFill="1" applyBorder="1" applyAlignment="1">
      <alignment horizontal="left" vertical="center"/>
    </xf>
    <xf numFmtId="3" fontId="30" fillId="3" borderId="3" xfId="0" applyNumberFormat="1" applyFont="1" applyFill="1" applyBorder="1" applyAlignment="1">
      <alignment horizontal="right" vertical="center"/>
    </xf>
    <xf numFmtId="3" fontId="30" fillId="3" borderId="4" xfId="0" quotePrefix="1" applyNumberFormat="1" applyFont="1" applyFill="1" applyBorder="1" applyAlignment="1">
      <alignment horizontal="right" vertical="center"/>
    </xf>
    <xf numFmtId="43" fontId="30" fillId="3" borderId="3" xfId="0" quotePrefix="1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3" fontId="30" fillId="3" borderId="9" xfId="0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vertical="center" shrinkToFit="1"/>
    </xf>
    <xf numFmtId="0" fontId="30" fillId="3" borderId="70" xfId="0" applyFont="1" applyFill="1" applyBorder="1" applyAlignment="1">
      <alignment horizontal="left" vertical="center"/>
    </xf>
    <xf numFmtId="3" fontId="30" fillId="3" borderId="71" xfId="0" applyNumberFormat="1" applyFont="1" applyFill="1" applyBorder="1" applyAlignment="1">
      <alignment horizontal="right" vertical="center"/>
    </xf>
    <xf numFmtId="3" fontId="30" fillId="3" borderId="100" xfId="0" quotePrefix="1" applyNumberFormat="1" applyFont="1" applyFill="1" applyBorder="1" applyAlignment="1">
      <alignment horizontal="right" vertical="center"/>
    </xf>
    <xf numFmtId="43" fontId="30" fillId="3" borderId="71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horizontal="left" vertical="center"/>
    </xf>
    <xf numFmtId="0" fontId="30" fillId="3" borderId="99" xfId="0" applyFont="1" applyFill="1" applyBorder="1" applyAlignment="1">
      <alignment horizontal="left" vertical="center"/>
    </xf>
    <xf numFmtId="3" fontId="30" fillId="3" borderId="99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16" xfId="0" applyFont="1" applyFill="1" applyBorder="1">
      <alignment vertical="center"/>
    </xf>
    <xf numFmtId="43" fontId="30" fillId="3" borderId="21" xfId="0" applyNumberFormat="1" applyFont="1" applyFill="1" applyBorder="1" applyAlignment="1">
      <alignment horizontal="right" vertical="center"/>
    </xf>
    <xf numFmtId="3" fontId="31" fillId="2" borderId="0" xfId="0" applyNumberFormat="1" applyFont="1" applyFill="1">
      <alignment vertical="center"/>
    </xf>
    <xf numFmtId="178" fontId="31" fillId="3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0" fillId="3" borderId="18" xfId="0" applyFont="1" applyFill="1" applyBorder="1" applyAlignment="1">
      <alignment vertical="center" wrapText="1"/>
    </xf>
    <xf numFmtId="0" fontId="30" fillId="3" borderId="97" xfId="0" applyFont="1" applyFill="1" applyBorder="1">
      <alignment vertical="center"/>
    </xf>
    <xf numFmtId="0" fontId="30" fillId="3" borderId="3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 shrinkToFit="1"/>
    </xf>
    <xf numFmtId="0" fontId="30" fillId="3" borderId="0" xfId="0" applyFont="1" applyFill="1" applyAlignment="1">
      <alignment vertical="center" wrapText="1" shrinkToFit="1"/>
    </xf>
    <xf numFmtId="0" fontId="30" fillId="3" borderId="0" xfId="0" applyFont="1" applyFill="1" applyAlignment="1">
      <alignment vertical="center" shrinkToFit="1"/>
    </xf>
    <xf numFmtId="0" fontId="30" fillId="3" borderId="96" xfId="0" applyFont="1" applyFill="1" applyBorder="1">
      <alignment vertical="center"/>
    </xf>
    <xf numFmtId="43" fontId="30" fillId="3" borderId="9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>
      <alignment vertical="center"/>
    </xf>
    <xf numFmtId="43" fontId="30" fillId="3" borderId="16" xfId="0" quotePrefix="1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 applyAlignment="1">
      <alignment horizontal="right" vertical="center"/>
    </xf>
    <xf numFmtId="43" fontId="30" fillId="3" borderId="72" xfId="0" quotePrefix="1" applyNumberFormat="1" applyFont="1" applyFill="1" applyBorder="1" applyAlignment="1">
      <alignment horizontal="right" vertical="center"/>
    </xf>
    <xf numFmtId="0" fontId="30" fillId="3" borderId="98" xfId="0" applyFont="1" applyFill="1" applyBorder="1">
      <alignment vertical="center"/>
    </xf>
    <xf numFmtId="0" fontId="30" fillId="3" borderId="87" xfId="0" applyFont="1" applyFill="1" applyBorder="1" applyAlignment="1">
      <alignment horizontal="left" vertical="center"/>
    </xf>
    <xf numFmtId="0" fontId="30" fillId="3" borderId="88" xfId="0" applyFont="1" applyFill="1" applyBorder="1" applyAlignment="1">
      <alignment horizontal="left" vertical="center"/>
    </xf>
    <xf numFmtId="0" fontId="30" fillId="2" borderId="18" xfId="0" applyFont="1" applyFill="1" applyBorder="1">
      <alignment vertical="center"/>
    </xf>
    <xf numFmtId="10" fontId="30" fillId="3" borderId="18" xfId="0" applyNumberFormat="1" applyFont="1" applyFill="1" applyBorder="1">
      <alignment vertical="center"/>
    </xf>
    <xf numFmtId="176" fontId="30" fillId="3" borderId="18" xfId="0" applyNumberFormat="1" applyFont="1" applyFill="1" applyBorder="1" applyAlignment="1">
      <alignment horizontal="center" vertical="center"/>
    </xf>
    <xf numFmtId="0" fontId="30" fillId="3" borderId="97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78" fontId="30" fillId="3" borderId="11" xfId="0" applyNumberFormat="1" applyFont="1" applyFill="1" applyBorder="1" applyAlignment="1">
      <alignment horizontal="center" vertical="center"/>
    </xf>
    <xf numFmtId="0" fontId="30" fillId="3" borderId="95" xfId="0" applyFont="1" applyFill="1" applyBorder="1" applyAlignment="1">
      <alignment horizontal="left" vertical="center"/>
    </xf>
    <xf numFmtId="3" fontId="30" fillId="3" borderId="11" xfId="0" applyNumberFormat="1" applyFont="1" applyFill="1" applyBorder="1" applyAlignment="1">
      <alignment horizontal="center" vertical="center"/>
    </xf>
    <xf numFmtId="0" fontId="30" fillId="3" borderId="91" xfId="0" applyFont="1" applyFill="1" applyBorder="1" applyAlignment="1">
      <alignment horizontal="left" vertical="center"/>
    </xf>
    <xf numFmtId="43" fontId="30" fillId="3" borderId="39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left" vertic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6" xfId="0" applyNumberFormat="1" applyFont="1" applyFill="1" applyBorder="1" applyAlignment="1">
      <alignment horizontal="right" vertical="center"/>
    </xf>
    <xf numFmtId="3" fontId="30" fillId="3" borderId="12" xfId="0" applyNumberFormat="1" applyFont="1" applyFill="1" applyBorder="1">
      <alignment vertical="center"/>
    </xf>
    <xf numFmtId="0" fontId="30" fillId="3" borderId="13" xfId="0" applyFont="1" applyFill="1" applyBorder="1">
      <alignment vertical="center"/>
    </xf>
    <xf numFmtId="0" fontId="30" fillId="3" borderId="14" xfId="0" applyFont="1" applyFill="1" applyBorder="1">
      <alignment vertical="center"/>
    </xf>
    <xf numFmtId="0" fontId="29" fillId="3" borderId="11" xfId="0" applyFont="1" applyFill="1" applyBorder="1">
      <alignment vertical="center"/>
    </xf>
    <xf numFmtId="3" fontId="29" fillId="3" borderId="12" xfId="0" applyNumberFormat="1" applyFont="1" applyFill="1" applyBorder="1">
      <alignment vertical="center"/>
    </xf>
    <xf numFmtId="3" fontId="30" fillId="3" borderId="22" xfId="0" applyNumberFormat="1" applyFont="1" applyFill="1" applyBorder="1">
      <alignment vertical="center"/>
    </xf>
    <xf numFmtId="176" fontId="30" fillId="3" borderId="0" xfId="0" applyNumberFormat="1" applyFont="1" applyFill="1" applyAlignment="1">
      <alignment horizontal="center" vertical="center"/>
    </xf>
    <xf numFmtId="0" fontId="30" fillId="2" borderId="21" xfId="0" applyFont="1" applyFill="1" applyBorder="1">
      <alignment vertical="center"/>
    </xf>
    <xf numFmtId="9" fontId="30" fillId="2" borderId="0" xfId="0" applyNumberFormat="1" applyFont="1" applyFill="1" applyAlignment="1">
      <alignment horizontal="center" vertical="center"/>
    </xf>
    <xf numFmtId="0" fontId="30" fillId="2" borderId="0" xfId="0" quotePrefix="1" applyFont="1" applyFill="1">
      <alignment vertical="center"/>
    </xf>
    <xf numFmtId="0" fontId="30" fillId="2" borderId="21" xfId="0" applyFont="1" applyFill="1" applyBorder="1" applyAlignment="1">
      <alignment horizontal="left" vertical="center"/>
    </xf>
    <xf numFmtId="9" fontId="30" fillId="3" borderId="0" xfId="0" applyNumberFormat="1" applyFont="1" applyFill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19" xfId="0" applyNumberFormat="1" applyFont="1" applyFill="1" applyBorder="1">
      <alignment vertical="center"/>
    </xf>
    <xf numFmtId="3" fontId="30" fillId="3" borderId="5" xfId="0" applyNumberFormat="1" applyFont="1" applyFill="1" applyBorder="1" applyAlignment="1">
      <alignment horizontal="right" vertical="center"/>
    </xf>
    <xf numFmtId="3" fontId="30" fillId="3" borderId="7" xfId="0" applyNumberFormat="1" applyFont="1" applyFill="1" applyBorder="1">
      <alignment vertical="center"/>
    </xf>
    <xf numFmtId="0" fontId="30" fillId="3" borderId="26" xfId="0" applyFont="1" applyFill="1" applyBorder="1">
      <alignment vertical="center"/>
    </xf>
    <xf numFmtId="0" fontId="30" fillId="3" borderId="27" xfId="0" applyFont="1" applyFill="1" applyBorder="1">
      <alignment vertical="center"/>
    </xf>
    <xf numFmtId="0" fontId="30" fillId="3" borderId="27" xfId="0" applyFont="1" applyFill="1" applyBorder="1" applyAlignment="1">
      <alignment horizontal="left" vertical="center"/>
    </xf>
    <xf numFmtId="3" fontId="30" fillId="3" borderId="27" xfId="0" applyNumberFormat="1" applyFont="1" applyFill="1" applyBorder="1" applyAlignment="1">
      <alignment horizontal="right" vertical="center"/>
    </xf>
    <xf numFmtId="3" fontId="30" fillId="3" borderId="27" xfId="0" applyNumberFormat="1" applyFont="1" applyFill="1" applyBorder="1">
      <alignment vertical="center"/>
    </xf>
    <xf numFmtId="3" fontId="30" fillId="3" borderId="29" xfId="0" applyNumberFormat="1" applyFont="1" applyFill="1" applyBorder="1" applyAlignment="1">
      <alignment horizontal="right" vertical="center"/>
    </xf>
    <xf numFmtId="43" fontId="30" fillId="3" borderId="40" xfId="0" applyNumberFormat="1" applyFont="1" applyFill="1" applyBorder="1" applyAlignment="1">
      <alignment horizontal="right" vertical="center"/>
    </xf>
    <xf numFmtId="0" fontId="30" fillId="3" borderId="29" xfId="0" applyFont="1" applyFill="1" applyBorder="1">
      <alignment vertical="center"/>
    </xf>
    <xf numFmtId="3" fontId="30" fillId="3" borderId="29" xfId="0" applyNumberFormat="1" applyFont="1" applyFill="1" applyBorder="1">
      <alignment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29" xfId="0" quotePrefix="1" applyFont="1" applyFill="1" applyBorder="1">
      <alignment vertical="center"/>
    </xf>
    <xf numFmtId="3" fontId="30" fillId="3" borderId="30" xfId="0" applyNumberFormat="1" applyFont="1" applyFill="1" applyBorder="1">
      <alignment vertical="center"/>
    </xf>
    <xf numFmtId="9" fontId="31" fillId="3" borderId="0" xfId="0" applyNumberFormat="1" applyFont="1" applyFill="1" applyAlignment="1">
      <alignment horizontal="center" vertical="center"/>
    </xf>
    <xf numFmtId="9" fontId="30" fillId="3" borderId="18" xfId="0" applyNumberFormat="1" applyFont="1" applyFill="1" applyBorder="1" applyAlignment="1">
      <alignment horizontal="center" vertical="center"/>
    </xf>
    <xf numFmtId="0" fontId="29" fillId="3" borderId="18" xfId="0" applyFont="1" applyFill="1" applyBorder="1">
      <alignment vertical="center"/>
    </xf>
    <xf numFmtId="3" fontId="29" fillId="3" borderId="18" xfId="0" applyNumberFormat="1" applyFont="1" applyFill="1" applyBorder="1">
      <alignment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8" xfId="0" quotePrefix="1" applyFont="1" applyFill="1" applyBorder="1">
      <alignment vertical="center"/>
    </xf>
    <xf numFmtId="3" fontId="29" fillId="3" borderId="19" xfId="0" applyNumberFormat="1" applyFont="1" applyFill="1" applyBorder="1">
      <alignment vertical="center"/>
    </xf>
    <xf numFmtId="0" fontId="30" fillId="3" borderId="8" xfId="0" applyFont="1" applyFill="1" applyBorder="1">
      <alignment vertical="center"/>
    </xf>
    <xf numFmtId="3" fontId="30" fillId="3" borderId="11" xfId="0" quotePrefix="1" applyNumberFormat="1" applyFont="1" applyFill="1" applyBorder="1" applyAlignment="1">
      <alignment horizontal="right" vertical="center"/>
    </xf>
    <xf numFmtId="3" fontId="30" fillId="3" borderId="18" xfId="0" quotePrefix="1" applyNumberFormat="1" applyFont="1" applyFill="1" applyBorder="1" applyAlignment="1">
      <alignment horizontal="right" vertical="center"/>
    </xf>
    <xf numFmtId="0" fontId="30" fillId="3" borderId="59" xfId="0" applyFont="1" applyFill="1" applyBorder="1">
      <alignment vertical="center"/>
    </xf>
    <xf numFmtId="0" fontId="30" fillId="3" borderId="28" xfId="0" applyFont="1" applyFill="1" applyBorder="1">
      <alignment vertical="center"/>
    </xf>
    <xf numFmtId="0" fontId="30" fillId="3" borderId="40" xfId="0" applyFont="1" applyFill="1" applyBorder="1" applyAlignment="1">
      <alignment horizontal="left" vertical="center"/>
    </xf>
    <xf numFmtId="3" fontId="30" fillId="3" borderId="40" xfId="0" applyNumberFormat="1" applyFont="1" applyFill="1" applyBorder="1" applyAlignment="1">
      <alignment horizontal="right" vertical="center"/>
    </xf>
    <xf numFmtId="3" fontId="30" fillId="3" borderId="40" xfId="0" applyNumberFormat="1" applyFont="1" applyFill="1" applyBorder="1">
      <alignment vertical="center"/>
    </xf>
    <xf numFmtId="3" fontId="30" fillId="3" borderId="42" xfId="0" quotePrefix="1" applyNumberFormat="1" applyFont="1" applyFill="1" applyBorder="1" applyAlignment="1">
      <alignment horizontal="right" vertical="center"/>
    </xf>
    <xf numFmtId="0" fontId="30" fillId="3" borderId="42" xfId="0" applyFont="1" applyFill="1" applyBorder="1">
      <alignment vertical="center"/>
    </xf>
    <xf numFmtId="3" fontId="30" fillId="3" borderId="42" xfId="0" applyNumberFormat="1" applyFont="1" applyFill="1" applyBorder="1">
      <alignment vertical="center"/>
    </xf>
    <xf numFmtId="0" fontId="30" fillId="3" borderId="42" xfId="0" applyFont="1" applyFill="1" applyBorder="1" applyAlignment="1">
      <alignment horizontal="center" vertical="center"/>
    </xf>
    <xf numFmtId="0" fontId="30" fillId="3" borderId="42" xfId="0" quotePrefix="1" applyFont="1" applyFill="1" applyBorder="1">
      <alignment vertical="center"/>
    </xf>
    <xf numFmtId="3" fontId="30" fillId="3" borderId="43" xfId="0" applyNumberFormat="1" applyFont="1" applyFill="1" applyBorder="1">
      <alignment vertical="center"/>
    </xf>
    <xf numFmtId="0" fontId="30" fillId="3" borderId="67" xfId="0" applyFont="1" applyFill="1" applyBorder="1">
      <alignment vertical="center"/>
    </xf>
    <xf numFmtId="0" fontId="30" fillId="3" borderId="34" xfId="0" applyFont="1" applyFill="1" applyBorder="1">
      <alignment vertical="center"/>
    </xf>
    <xf numFmtId="0" fontId="30" fillId="3" borderId="36" xfId="0" applyFont="1" applyFill="1" applyBorder="1" applyAlignment="1">
      <alignment horizontal="left" vertical="center"/>
    </xf>
    <xf numFmtId="3" fontId="30" fillId="3" borderId="38" xfId="0" applyNumberFormat="1" applyFont="1" applyFill="1" applyBorder="1">
      <alignment vertical="center"/>
    </xf>
    <xf numFmtId="0" fontId="30" fillId="3" borderId="9" xfId="0" applyFont="1" applyFill="1" applyBorder="1">
      <alignment vertical="center"/>
    </xf>
    <xf numFmtId="177" fontId="29" fillId="3" borderId="11" xfId="0" applyNumberFormat="1" applyFont="1" applyFill="1" applyBorder="1" applyAlignment="1">
      <alignment horizontal="left" vertical="center"/>
    </xf>
    <xf numFmtId="3" fontId="29" fillId="3" borderId="11" xfId="0" applyNumberFormat="1" applyFont="1" applyFill="1" applyBorder="1" applyAlignment="1">
      <alignment horizontal="right" vertical="center"/>
    </xf>
    <xf numFmtId="3" fontId="30" fillId="3" borderId="21" xfId="0" applyNumberFormat="1" applyFont="1" applyFill="1" applyBorder="1" applyAlignment="1">
      <alignment horizontal="right" vertical="center"/>
    </xf>
    <xf numFmtId="177" fontId="30" fillId="3" borderId="18" xfId="0" applyNumberFormat="1" applyFont="1" applyFill="1" applyBorder="1" applyAlignment="1">
      <alignment horizontal="left" vertical="center"/>
    </xf>
    <xf numFmtId="0" fontId="30" fillId="3" borderId="25" xfId="0" applyFont="1" applyFill="1" applyBorder="1">
      <alignment vertical="center"/>
    </xf>
    <xf numFmtId="3" fontId="30" fillId="3" borderId="42" xfId="0" applyNumberFormat="1" applyFont="1" applyFill="1" applyBorder="1" applyAlignment="1">
      <alignment horizontal="right" vertical="center"/>
    </xf>
    <xf numFmtId="0" fontId="30" fillId="3" borderId="41" xfId="0" applyFont="1" applyFill="1" applyBorder="1">
      <alignment vertical="center"/>
    </xf>
    <xf numFmtId="176" fontId="30" fillId="3" borderId="42" xfId="0" applyNumberFormat="1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left" vertical="center"/>
    </xf>
    <xf numFmtId="3" fontId="30" fillId="3" borderId="0" xfId="0" quotePrefix="1" applyNumberFormat="1" applyFont="1" applyFill="1" applyAlignment="1">
      <alignment horizontal="right" vertical="center"/>
    </xf>
    <xf numFmtId="0" fontId="30" fillId="3" borderId="13" xfId="0" applyFont="1" applyFill="1" applyBorder="1" applyAlignment="1">
      <alignment horizontal="left" vertical="center"/>
    </xf>
    <xf numFmtId="0" fontId="30" fillId="3" borderId="14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3" fontId="30" fillId="3" borderId="10" xfId="0" quotePrefix="1" applyNumberFormat="1" applyFont="1" applyFill="1" applyBorder="1" applyAlignment="1">
      <alignment horizontal="right" vertical="center"/>
    </xf>
    <xf numFmtId="3" fontId="30" fillId="3" borderId="17" xfId="0" quotePrefix="1" applyNumberFormat="1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center"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>
      <alignment vertical="center"/>
    </xf>
    <xf numFmtId="0" fontId="29" fillId="3" borderId="0" xfId="0" applyFont="1" applyFill="1" applyAlignment="1">
      <alignment horizontal="center" vertical="center"/>
    </xf>
    <xf numFmtId="43" fontId="30" fillId="3" borderId="27" xfId="0" applyNumberFormat="1" applyFont="1" applyFill="1" applyBorder="1" applyAlignment="1">
      <alignment horizontal="right" vertical="center"/>
    </xf>
    <xf numFmtId="0" fontId="30" fillId="3" borderId="2" xfId="0" applyFont="1" applyFill="1" applyBorder="1">
      <alignment vertical="center"/>
    </xf>
    <xf numFmtId="3" fontId="30" fillId="3" borderId="6" xfId="0" quotePrefix="1" applyNumberFormat="1" applyFont="1" applyFill="1" applyBorder="1" applyAlignment="1">
      <alignment horizontal="right" vertical="center"/>
    </xf>
    <xf numFmtId="0" fontId="29" fillId="3" borderId="28" xfId="0" applyFont="1" applyFill="1" applyBorder="1">
      <alignment vertical="center"/>
    </xf>
    <xf numFmtId="3" fontId="29" fillId="3" borderId="30" xfId="0" applyNumberFormat="1" applyFont="1" applyFill="1" applyBorder="1">
      <alignment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1" xfId="0" applyFont="1" applyFill="1" applyBorder="1" applyAlignment="1">
      <alignment horizontal="left" vertical="center"/>
    </xf>
    <xf numFmtId="0" fontId="30" fillId="3" borderId="98" xfId="0" applyFont="1" applyFill="1" applyBorder="1" applyAlignment="1">
      <alignment horizontal="left" vertical="center"/>
    </xf>
    <xf numFmtId="3" fontId="29" fillId="3" borderId="34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>
      <alignment vertical="center"/>
    </xf>
    <xf numFmtId="3" fontId="29" fillId="3" borderId="36" xfId="0" applyNumberFormat="1" applyFont="1" applyFill="1" applyBorder="1" applyAlignment="1">
      <alignment horizontal="right" vertical="center"/>
    </xf>
    <xf numFmtId="43" fontId="29" fillId="3" borderId="35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 applyAlignment="1">
      <alignment horizontal="right" vertical="center"/>
    </xf>
    <xf numFmtId="3" fontId="29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>
      <alignment vertical="center"/>
    </xf>
    <xf numFmtId="3" fontId="6" fillId="0" borderId="51" xfId="0" applyNumberFormat="1" applyFont="1" applyBorder="1">
      <alignment vertical="center"/>
    </xf>
    <xf numFmtId="0" fontId="30" fillId="3" borderId="104" xfId="0" applyFont="1" applyFill="1" applyBorder="1">
      <alignment vertical="center"/>
    </xf>
    <xf numFmtId="3" fontId="30" fillId="3" borderId="104" xfId="0" applyNumberFormat="1" applyFont="1" applyFill="1" applyBorder="1">
      <alignment vertical="center"/>
    </xf>
    <xf numFmtId="0" fontId="30" fillId="3" borderId="104" xfId="0" applyFont="1" applyFill="1" applyBorder="1" applyAlignment="1">
      <alignment horizontal="center" vertical="center"/>
    </xf>
    <xf numFmtId="3" fontId="30" fillId="3" borderId="120" xfId="0" applyNumberFormat="1" applyFont="1" applyFill="1" applyBorder="1">
      <alignment vertical="center"/>
    </xf>
    <xf numFmtId="3" fontId="30" fillId="3" borderId="120" xfId="0" quotePrefix="1" applyNumberFormat="1" applyFont="1" applyFill="1" applyBorder="1">
      <alignment vertical="center"/>
    </xf>
    <xf numFmtId="3" fontId="30" fillId="0" borderId="111" xfId="0" applyNumberFormat="1" applyFont="1" applyBorder="1" applyAlignment="1">
      <alignment horizontal="right" vertical="center" wrapText="1"/>
    </xf>
    <xf numFmtId="3" fontId="30" fillId="0" borderId="22" xfId="0" applyNumberFormat="1" applyFont="1" applyBorder="1" applyAlignment="1">
      <alignment horizontal="right" vertical="center"/>
    </xf>
    <xf numFmtId="3" fontId="30" fillId="0" borderId="111" xfId="0" applyNumberFormat="1" applyFont="1" applyBorder="1" applyAlignment="1">
      <alignment horizontal="right" vertical="center"/>
    </xf>
    <xf numFmtId="3" fontId="30" fillId="0" borderId="22" xfId="0" quotePrefix="1" applyNumberFormat="1" applyFont="1" applyBorder="1" applyAlignment="1">
      <alignment horizontal="right" vertical="center"/>
    </xf>
    <xf numFmtId="3" fontId="30" fillId="0" borderId="120" xfId="0" applyNumberFormat="1" applyFont="1" applyBorder="1" applyAlignment="1">
      <alignment horizontal="right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12" xfId="0" applyNumberFormat="1" applyFont="1" applyFill="1" applyBorder="1" applyAlignment="1">
      <alignment horizontal="right" vertical="center"/>
    </xf>
    <xf numFmtId="0" fontId="30" fillId="3" borderId="111" xfId="0" applyFont="1" applyFill="1" applyBorder="1" applyAlignment="1">
      <alignment horizontal="left" vertical="center"/>
    </xf>
    <xf numFmtId="3" fontId="30" fillId="3" borderId="111" xfId="0" applyNumberFormat="1" applyFont="1" applyFill="1" applyBorder="1">
      <alignment vertical="center"/>
    </xf>
    <xf numFmtId="43" fontId="30" fillId="3" borderId="111" xfId="0" applyNumberFormat="1" applyFont="1" applyFill="1" applyBorder="1" applyAlignment="1">
      <alignment horizontal="right" vertical="center"/>
    </xf>
    <xf numFmtId="3" fontId="31" fillId="3" borderId="104" xfId="0" applyNumberFormat="1" applyFont="1" applyFill="1" applyBorder="1">
      <alignment vertical="center"/>
    </xf>
    <xf numFmtId="0" fontId="31" fillId="3" borderId="104" xfId="0" applyFont="1" applyFill="1" applyBorder="1">
      <alignment vertical="center"/>
    </xf>
    <xf numFmtId="0" fontId="31" fillId="3" borderId="104" xfId="0" applyFont="1" applyFill="1" applyBorder="1" applyAlignment="1">
      <alignment horizontal="center" vertical="center"/>
    </xf>
    <xf numFmtId="0" fontId="31" fillId="3" borderId="104" xfId="0" quotePrefix="1" applyFont="1" applyFill="1" applyBorder="1">
      <alignment vertical="center"/>
    </xf>
    <xf numFmtId="3" fontId="30" fillId="3" borderId="112" xfId="0" applyNumberFormat="1" applyFont="1" applyFill="1" applyBorder="1">
      <alignment vertical="center"/>
    </xf>
    <xf numFmtId="10" fontId="30" fillId="3" borderId="6" xfId="0" applyNumberFormat="1" applyFont="1" applyFill="1" applyBorder="1">
      <alignment vertical="center"/>
    </xf>
    <xf numFmtId="0" fontId="31" fillId="3" borderId="6" xfId="0" applyFont="1" applyFill="1" applyBorder="1">
      <alignment vertical="center"/>
    </xf>
    <xf numFmtId="3" fontId="31" fillId="3" borderId="6" xfId="0" applyNumberFormat="1" applyFont="1" applyFill="1" applyBorder="1">
      <alignment vertical="center"/>
    </xf>
    <xf numFmtId="0" fontId="31" fillId="3" borderId="6" xfId="0" applyFont="1" applyFill="1" applyBorder="1" applyAlignment="1">
      <alignment horizontal="center" vertical="center"/>
    </xf>
    <xf numFmtId="43" fontId="30" fillId="3" borderId="72" xfId="0" applyNumberFormat="1" applyFont="1" applyFill="1" applyBorder="1" applyAlignment="1">
      <alignment horizontal="right" vertical="center"/>
    </xf>
    <xf numFmtId="3" fontId="30" fillId="3" borderId="105" xfId="0" quotePrefix="1" applyNumberFormat="1" applyFont="1" applyFill="1" applyBorder="1">
      <alignment vertical="center"/>
    </xf>
    <xf numFmtId="43" fontId="30" fillId="3" borderId="111" xfId="0" quotePrefix="1" applyNumberFormat="1" applyFont="1" applyFill="1" applyBorder="1">
      <alignment vertical="center"/>
    </xf>
    <xf numFmtId="0" fontId="30" fillId="3" borderId="104" xfId="0" quotePrefix="1" applyFont="1" applyFill="1" applyBorder="1">
      <alignment vertical="center"/>
    </xf>
    <xf numFmtId="0" fontId="30" fillId="3" borderId="111" xfId="0" applyFont="1" applyFill="1" applyBorder="1">
      <alignment vertical="center"/>
    </xf>
    <xf numFmtId="3" fontId="30" fillId="3" borderId="105" xfId="0" quotePrefix="1" applyNumberFormat="1" applyFont="1" applyFill="1" applyBorder="1" applyAlignment="1">
      <alignment horizontal="right" vertical="center"/>
    </xf>
    <xf numFmtId="0" fontId="30" fillId="3" borderId="117" xfId="0" applyFont="1" applyFill="1" applyBorder="1" applyAlignment="1">
      <alignment horizontal="left" vertical="center"/>
    </xf>
    <xf numFmtId="43" fontId="30" fillId="3" borderId="120" xfId="0" applyNumberFormat="1" applyFont="1" applyFill="1" applyBorder="1" applyAlignment="1">
      <alignment horizontal="right" vertical="center"/>
    </xf>
    <xf numFmtId="0" fontId="31" fillId="3" borderId="101" xfId="0" applyFont="1" applyFill="1" applyBorder="1" applyAlignment="1">
      <alignment horizontal="right" vertical="center"/>
    </xf>
    <xf numFmtId="0" fontId="31" fillId="3" borderId="101" xfId="0" applyFont="1" applyFill="1" applyBorder="1" applyAlignment="1">
      <alignment horizontal="left" vertical="center"/>
    </xf>
    <xf numFmtId="0" fontId="30" fillId="3" borderId="80" xfId="0" applyFont="1" applyFill="1" applyBorder="1">
      <alignment vertical="center"/>
    </xf>
    <xf numFmtId="3" fontId="30" fillId="3" borderId="76" xfId="0" applyNumberFormat="1" applyFont="1" applyFill="1" applyBorder="1" applyAlignment="1">
      <alignment horizontal="right" vertical="center"/>
    </xf>
    <xf numFmtId="3" fontId="30" fillId="3" borderId="77" xfId="0" applyNumberFormat="1" applyFont="1" applyFill="1" applyBorder="1" applyAlignment="1">
      <alignment horizontal="right" vertical="center"/>
    </xf>
    <xf numFmtId="43" fontId="30" fillId="3" borderId="99" xfId="0" applyNumberFormat="1" applyFont="1" applyFill="1" applyBorder="1" applyAlignment="1">
      <alignment horizontal="right" vertical="center"/>
    </xf>
    <xf numFmtId="0" fontId="31" fillId="3" borderId="80" xfId="0" applyFont="1" applyFill="1" applyBorder="1">
      <alignment vertical="center"/>
    </xf>
    <xf numFmtId="3" fontId="31" fillId="3" borderId="76" xfId="0" applyNumberFormat="1" applyFont="1" applyFill="1" applyBorder="1">
      <alignment vertical="center"/>
    </xf>
    <xf numFmtId="0" fontId="31" fillId="3" borderId="76" xfId="0" applyFont="1" applyFill="1" applyBorder="1">
      <alignment vertical="center"/>
    </xf>
    <xf numFmtId="0" fontId="31" fillId="3" borderId="76" xfId="0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right" vertical="center"/>
    </xf>
    <xf numFmtId="0" fontId="31" fillId="3" borderId="76" xfId="0" applyFont="1" applyFill="1" applyBorder="1" applyAlignment="1">
      <alignment horizontal="left" vertical="center"/>
    </xf>
    <xf numFmtId="3" fontId="30" fillId="3" borderId="24" xfId="0" applyNumberFormat="1" applyFont="1" applyFill="1" applyBorder="1">
      <alignment vertical="center"/>
    </xf>
    <xf numFmtId="3" fontId="30" fillId="3" borderId="100" xfId="0" applyNumberFormat="1" applyFont="1" applyFill="1" applyBorder="1">
      <alignment vertical="center"/>
    </xf>
    <xf numFmtId="43" fontId="30" fillId="3" borderId="71" xfId="0" applyNumberFormat="1" applyFont="1" applyFill="1" applyBorder="1">
      <alignment vertical="center"/>
    </xf>
    <xf numFmtId="3" fontId="30" fillId="3" borderId="105" xfId="0" applyNumberFormat="1" applyFont="1" applyFill="1" applyBorder="1">
      <alignment vertical="center"/>
    </xf>
    <xf numFmtId="43" fontId="30" fillId="3" borderId="111" xfId="0" applyNumberFormat="1" applyFont="1" applyFill="1" applyBorder="1">
      <alignment vertical="center"/>
    </xf>
    <xf numFmtId="3" fontId="30" fillId="3" borderId="4" xfId="0" quotePrefix="1" applyNumberFormat="1" applyFont="1" applyFill="1" applyBorder="1">
      <alignment vertical="center"/>
    </xf>
    <xf numFmtId="43" fontId="30" fillId="3" borderId="112" xfId="0" quotePrefix="1" applyNumberFormat="1" applyFont="1" applyFill="1" applyBorder="1">
      <alignment vertical="center"/>
    </xf>
    <xf numFmtId="0" fontId="30" fillId="3" borderId="101" xfId="0" applyFont="1" applyFill="1" applyBorder="1" applyAlignment="1">
      <alignment horizontal="right" vertical="center"/>
    </xf>
    <xf numFmtId="3" fontId="30" fillId="3" borderId="111" xfId="0" applyNumberFormat="1" applyFont="1" applyFill="1" applyBorder="1" applyAlignment="1">
      <alignment horizontal="right" vertical="center"/>
    </xf>
    <xf numFmtId="43" fontId="30" fillId="3" borderId="111" xfId="0" quotePrefix="1" applyNumberFormat="1" applyFont="1" applyFill="1" applyBorder="1" applyAlignment="1">
      <alignment horizontal="right" vertical="center"/>
    </xf>
    <xf numFmtId="0" fontId="30" fillId="3" borderId="104" xfId="0" applyFont="1" applyFill="1" applyBorder="1" applyAlignment="1">
      <alignment horizontal="left" vertical="center"/>
    </xf>
    <xf numFmtId="3" fontId="30" fillId="3" borderId="112" xfId="0" applyNumberFormat="1" applyFont="1" applyFill="1" applyBorder="1" applyAlignment="1">
      <alignment horizontal="right" vertical="center"/>
    </xf>
    <xf numFmtId="43" fontId="30" fillId="3" borderId="112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vertical="center" wrapText="1" shrinkToFit="1"/>
    </xf>
    <xf numFmtId="0" fontId="30" fillId="3" borderId="112" xfId="0" applyFont="1" applyFill="1" applyBorder="1">
      <alignment vertical="center"/>
    </xf>
    <xf numFmtId="0" fontId="30" fillId="3" borderId="118" xfId="0" applyFont="1" applyFill="1" applyBorder="1">
      <alignment vertical="center"/>
    </xf>
    <xf numFmtId="3" fontId="30" fillId="3" borderId="118" xfId="0" applyNumberFormat="1" applyFont="1" applyFill="1" applyBorder="1">
      <alignment vertical="center"/>
    </xf>
    <xf numFmtId="0" fontId="30" fillId="3" borderId="118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3" fontId="30" fillId="0" borderId="9" xfId="0" applyNumberFormat="1" applyFont="1" applyBorder="1" applyAlignment="1">
      <alignment horizontal="right" vertical="center" wrapText="1"/>
    </xf>
    <xf numFmtId="3" fontId="30" fillId="0" borderId="49" xfId="0" applyNumberFormat="1" applyFont="1" applyBorder="1" applyAlignment="1">
      <alignment horizontal="right" vertical="center" wrapText="1"/>
    </xf>
    <xf numFmtId="3" fontId="30" fillId="0" borderId="17" xfId="0" applyNumberFormat="1" applyFont="1" applyBorder="1" applyAlignment="1">
      <alignment horizontal="right" vertical="center"/>
    </xf>
    <xf numFmtId="3" fontId="30" fillId="2" borderId="22" xfId="0" applyNumberFormat="1" applyFont="1" applyFill="1" applyBorder="1">
      <alignment vertical="center"/>
    </xf>
    <xf numFmtId="3" fontId="31" fillId="3" borderId="22" xfId="0" applyNumberFormat="1" applyFont="1" applyFill="1" applyBorder="1">
      <alignment vertical="center"/>
    </xf>
    <xf numFmtId="3" fontId="31" fillId="3" borderId="81" xfId="0" applyNumberFormat="1" applyFont="1" applyFill="1" applyBorder="1">
      <alignment vertical="center"/>
    </xf>
    <xf numFmtId="3" fontId="31" fillId="3" borderId="89" xfId="0" applyNumberFormat="1" applyFont="1" applyFill="1" applyBorder="1">
      <alignment vertical="center"/>
    </xf>
    <xf numFmtId="3" fontId="31" fillId="3" borderId="93" xfId="0" applyNumberFormat="1" applyFont="1" applyFill="1" applyBorder="1">
      <alignment vertical="center"/>
    </xf>
    <xf numFmtId="3" fontId="30" fillId="0" borderId="35" xfId="0" applyNumberFormat="1" applyFont="1" applyBorder="1">
      <alignment vertical="center"/>
    </xf>
    <xf numFmtId="3" fontId="30" fillId="0" borderId="121" xfId="0" applyNumberFormat="1" applyFont="1" applyBorder="1">
      <alignment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23" xfId="0" applyFont="1" applyFill="1" applyBorder="1" applyAlignment="1">
      <alignment horizontal="left" vertical="center"/>
    </xf>
    <xf numFmtId="0" fontId="30" fillId="3" borderId="63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left" vertical="center"/>
    </xf>
    <xf numFmtId="0" fontId="30" fillId="3" borderId="33" xfId="0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0" fillId="3" borderId="57" xfId="0" applyFont="1" applyFill="1" applyBorder="1" applyAlignment="1">
      <alignment horizontal="center" vertical="center"/>
    </xf>
    <xf numFmtId="0" fontId="30" fillId="3" borderId="59" xfId="0" applyFont="1" applyFill="1" applyBorder="1" applyAlignment="1">
      <alignment horizontal="center" vertical="center"/>
    </xf>
    <xf numFmtId="0" fontId="30" fillId="3" borderId="58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54" xfId="0" applyFont="1" applyFill="1" applyBorder="1" applyAlignment="1">
      <alignment horizontal="center" vertical="center"/>
    </xf>
    <xf numFmtId="0" fontId="30" fillId="3" borderId="52" xfId="0" applyFont="1" applyFill="1" applyBorder="1" applyAlignment="1">
      <alignment horizontal="center" vertical="center"/>
    </xf>
    <xf numFmtId="3" fontId="30" fillId="3" borderId="60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/>
    </xf>
    <xf numFmtId="3" fontId="30" fillId="3" borderId="34" xfId="0" applyNumberFormat="1" applyFont="1" applyFill="1" applyBorder="1" applyAlignment="1">
      <alignment horizontal="center" vertical="center"/>
    </xf>
    <xf numFmtId="3" fontId="30" fillId="3" borderId="36" xfId="0" applyNumberFormat="1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0" fontId="30" fillId="3" borderId="62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0" fillId="3" borderId="96" xfId="0" applyFont="1" applyFill="1" applyBorder="1" applyAlignment="1">
      <alignment horizontal="left" vertical="center"/>
    </xf>
    <xf numFmtId="0" fontId="30" fillId="3" borderId="118" xfId="0" applyFont="1" applyFill="1" applyBorder="1" applyAlignment="1">
      <alignment horizontal="left" vertical="center"/>
    </xf>
    <xf numFmtId="0" fontId="30" fillId="3" borderId="117" xfId="0" applyFont="1" applyFill="1" applyBorder="1" applyAlignment="1">
      <alignment horizontal="left" vertical="center"/>
    </xf>
    <xf numFmtId="10" fontId="31" fillId="3" borderId="0" xfId="0" applyNumberFormat="1" applyFont="1" applyFill="1" applyAlignment="1">
      <alignment horizontal="center" vertical="center"/>
    </xf>
    <xf numFmtId="10" fontId="31" fillId="2" borderId="6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left" vertical="center"/>
    </xf>
    <xf numFmtId="0" fontId="30" fillId="3" borderId="120" xfId="0" applyFont="1" applyFill="1" applyBorder="1" applyAlignment="1">
      <alignment horizontal="center" vertical="center"/>
    </xf>
    <xf numFmtId="0" fontId="30" fillId="3" borderId="111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176" fontId="31" fillId="3" borderId="0" xfId="0" applyNumberFormat="1" applyFont="1" applyFill="1" applyAlignment="1">
      <alignment horizontal="center" vertical="center"/>
    </xf>
    <xf numFmtId="0" fontId="30" fillId="3" borderId="84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0" fillId="3" borderId="75" xfId="0" applyFont="1" applyFill="1" applyBorder="1" applyAlignment="1">
      <alignment horizontal="center" vertical="center"/>
    </xf>
    <xf numFmtId="0" fontId="30" fillId="3" borderId="82" xfId="0" applyFont="1" applyFill="1" applyBorder="1" applyAlignment="1">
      <alignment horizontal="center" vertical="center"/>
    </xf>
    <xf numFmtId="0" fontId="30" fillId="3" borderId="76" xfId="0" applyFont="1" applyFill="1" applyBorder="1" applyAlignment="1">
      <alignment horizontal="center" vertical="center"/>
    </xf>
    <xf numFmtId="0" fontId="30" fillId="3" borderId="77" xfId="0" applyFont="1" applyFill="1" applyBorder="1" applyAlignment="1">
      <alignment horizontal="center" vertical="center"/>
    </xf>
    <xf numFmtId="3" fontId="30" fillId="3" borderId="99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78" xfId="0" applyNumberFormat="1" applyFont="1" applyFill="1" applyBorder="1" applyAlignment="1">
      <alignment horizontal="center" vertical="center"/>
    </xf>
    <xf numFmtId="3" fontId="30" fillId="3" borderId="79" xfId="0" applyNumberFormat="1" applyFont="1" applyFill="1" applyBorder="1" applyAlignment="1">
      <alignment horizontal="center" vertical="center"/>
    </xf>
    <xf numFmtId="0" fontId="30" fillId="3" borderId="80" xfId="0" applyFont="1" applyFill="1" applyBorder="1" applyAlignment="1">
      <alignment horizontal="center" vertical="center"/>
    </xf>
    <xf numFmtId="0" fontId="30" fillId="3" borderId="81" xfId="0" applyFont="1" applyFill="1" applyBorder="1" applyAlignment="1">
      <alignment horizontal="center" vertical="center"/>
    </xf>
    <xf numFmtId="0" fontId="30" fillId="3" borderId="83" xfId="0" applyFont="1" applyFill="1" applyBorder="1" applyAlignment="1">
      <alignment horizontal="center" vertical="center"/>
    </xf>
    <xf numFmtId="0" fontId="30" fillId="0" borderId="25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3" fontId="30" fillId="0" borderId="41" xfId="0" applyNumberFormat="1" applyFont="1" applyBorder="1" applyAlignment="1">
      <alignment horizontal="center" vertical="center"/>
    </xf>
    <xf numFmtId="3" fontId="30" fillId="0" borderId="42" xfId="0" applyNumberFormat="1" applyFont="1" applyBorder="1" applyAlignment="1">
      <alignment horizontal="center" vertical="center"/>
    </xf>
    <xf numFmtId="3" fontId="30" fillId="0" borderId="43" xfId="0" applyNumberFormat="1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shrinkToFit="1"/>
    </xf>
    <xf numFmtId="0" fontId="30" fillId="0" borderId="59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0" fontId="30" fillId="0" borderId="106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20" xfId="0" applyFont="1" applyBorder="1" applyAlignment="1">
      <alignment horizontal="center" vertical="center" shrinkToFit="1"/>
    </xf>
    <xf numFmtId="0" fontId="30" fillId="0" borderId="112" xfId="0" applyFont="1" applyBorder="1" applyAlignment="1">
      <alignment horizontal="center" vertical="center" shrinkToFit="1"/>
    </xf>
    <xf numFmtId="3" fontId="30" fillId="0" borderId="117" xfId="0" applyNumberFormat="1" applyFont="1" applyBorder="1" applyAlignment="1">
      <alignment horizontal="center" vertical="center"/>
    </xf>
    <xf numFmtId="3" fontId="30" fillId="0" borderId="118" xfId="0" applyNumberFormat="1" applyFont="1" applyBorder="1" applyAlignment="1">
      <alignment horizontal="center" vertical="center"/>
    </xf>
    <xf numFmtId="3" fontId="30" fillId="0" borderId="119" xfId="0" applyNumberFormat="1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 shrinkToFit="1"/>
    </xf>
    <xf numFmtId="0" fontId="30" fillId="0" borderId="60" xfId="0" applyFont="1" applyBorder="1" applyAlignment="1">
      <alignment horizontal="center" vertical="center" shrinkToFit="1"/>
    </xf>
    <xf numFmtId="0" fontId="30" fillId="0" borderId="106" xfId="0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0" fontId="26" fillId="0" borderId="116" xfId="0" applyFont="1" applyBorder="1" applyAlignment="1">
      <alignment horizontal="center" vertical="center"/>
    </xf>
    <xf numFmtId="0" fontId="26" fillId="0" borderId="110" xfId="0" applyFont="1" applyBorder="1" applyAlignment="1">
      <alignment horizontal="center" vertical="center"/>
    </xf>
    <xf numFmtId="0" fontId="30" fillId="0" borderId="120" xfId="0" applyFont="1" applyBorder="1" applyAlignment="1">
      <alignment horizontal="center" vertical="center"/>
    </xf>
    <xf numFmtId="0" fontId="30" fillId="0" borderId="112" xfId="0" applyFont="1" applyBorder="1" applyAlignment="1">
      <alignment horizontal="center" vertical="center"/>
    </xf>
    <xf numFmtId="3" fontId="30" fillId="0" borderId="117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0" fillId="0" borderId="11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3" fontId="30" fillId="0" borderId="118" xfId="0" applyNumberFormat="1" applyFont="1" applyBorder="1" applyAlignment="1">
      <alignment horizontal="center" vertical="center" wrapText="1"/>
    </xf>
    <xf numFmtId="3" fontId="30" fillId="0" borderId="119" xfId="0" applyNumberFormat="1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/>
    </xf>
    <xf numFmtId="0" fontId="30" fillId="0" borderId="109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 wrapText="1"/>
    </xf>
    <xf numFmtId="3" fontId="30" fillId="0" borderId="114" xfId="0" applyNumberFormat="1" applyFont="1" applyBorder="1" applyAlignment="1">
      <alignment horizontal="center" vertical="center"/>
    </xf>
    <xf numFmtId="3" fontId="30" fillId="0" borderId="115" xfId="0" applyNumberFormat="1" applyFont="1" applyBorder="1" applyAlignment="1">
      <alignment horizontal="center" vertical="center"/>
    </xf>
    <xf numFmtId="0" fontId="35" fillId="0" borderId="111" xfId="0" applyFont="1" applyBorder="1" applyAlignment="1">
      <alignment horizontal="center" vertical="center"/>
    </xf>
    <xf numFmtId="0" fontId="36" fillId="0" borderId="112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/>
    </xf>
    <xf numFmtId="0" fontId="37" fillId="0" borderId="120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18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0" fillId="0" borderId="120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3" fontId="30" fillId="0" borderId="41" xfId="0" applyNumberFormat="1" applyFont="1" applyBorder="1" applyAlignment="1">
      <alignment horizontal="center" vertical="center" shrinkToFit="1"/>
    </xf>
    <xf numFmtId="3" fontId="30" fillId="0" borderId="42" xfId="0" applyNumberFormat="1" applyFont="1" applyBorder="1" applyAlignment="1">
      <alignment horizontal="center" vertical="center" shrinkToFit="1"/>
    </xf>
    <xf numFmtId="3" fontId="30" fillId="0" borderId="43" xfId="0" applyNumberFormat="1" applyFont="1" applyBorder="1" applyAlignment="1">
      <alignment horizontal="center" vertical="center" shrinkToFi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49" xfId="0" applyNumberFormat="1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0" fillId="0" borderId="53" xfId="0" applyFont="1" applyBorder="1" applyAlignment="1">
      <alignment horizontal="center" vertical="center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view="pageBreakPreview" zoomScale="80" zoomScaleNormal="100" zoomScaleSheetLayoutView="80" workbookViewId="0">
      <selection activeCell="G5" sqref="G5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4"/>
    </row>
    <row r="3" spans="1:1" ht="57.75" customHeight="1" x14ac:dyDescent="0.4">
      <c r="A3" s="50" t="s">
        <v>414</v>
      </c>
    </row>
    <row r="4" spans="1:1" ht="79.5" customHeight="1" x14ac:dyDescent="0.15">
      <c r="A4" s="414" t="s">
        <v>451</v>
      </c>
    </row>
    <row r="5" spans="1:1" ht="138" customHeight="1" x14ac:dyDescent="0.15">
      <c r="A5" s="24"/>
    </row>
    <row r="6" spans="1:1" x14ac:dyDescent="0.15">
      <c r="A6" s="24"/>
    </row>
    <row r="7" spans="1:1" ht="45.75" customHeight="1" x14ac:dyDescent="0.3">
      <c r="A7" s="25" t="s">
        <v>415</v>
      </c>
    </row>
    <row r="8" spans="1:1" ht="155.25" customHeight="1" x14ac:dyDescent="0.3">
      <c r="A8" s="26"/>
    </row>
    <row r="9" spans="1:1" ht="40.5" customHeight="1" x14ac:dyDescent="0.15">
      <c r="A9" s="27" t="s">
        <v>96</v>
      </c>
    </row>
    <row r="10" spans="1:1" ht="27" customHeight="1" x14ac:dyDescent="0.15">
      <c r="A10" s="28" t="s">
        <v>97</v>
      </c>
    </row>
    <row r="11" spans="1:1" ht="25.5" x14ac:dyDescent="0.15">
      <c r="A11" s="2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topLeftCell="A13" zoomScale="80" zoomScaleNormal="100" zoomScaleSheetLayoutView="80" workbookViewId="0">
      <selection activeCell="H9" sqref="H9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25" t="s">
        <v>98</v>
      </c>
    </row>
    <row r="4" spans="1:3" ht="45.75" customHeight="1" x14ac:dyDescent="0.15">
      <c r="A4" s="30"/>
    </row>
    <row r="5" spans="1:3" ht="30" customHeight="1" x14ac:dyDescent="0.15">
      <c r="A5" s="31" t="s">
        <v>452</v>
      </c>
    </row>
    <row r="6" spans="1:3" ht="30" customHeight="1" x14ac:dyDescent="0.15">
      <c r="A6" s="31"/>
    </row>
    <row r="7" spans="1:3" ht="30" customHeight="1" x14ac:dyDescent="0.15">
      <c r="A7" s="31" t="s">
        <v>458</v>
      </c>
    </row>
    <row r="8" spans="1:3" ht="30" customHeight="1" x14ac:dyDescent="0.15">
      <c r="A8" s="31"/>
    </row>
    <row r="9" spans="1:3" ht="30" customHeight="1" x14ac:dyDescent="0.15">
      <c r="A9" s="31" t="s">
        <v>391</v>
      </c>
      <c r="B9" s="12"/>
      <c r="C9" s="12"/>
    </row>
    <row r="10" spans="1:3" ht="30" customHeight="1" x14ac:dyDescent="0.15">
      <c r="A10" s="31"/>
    </row>
    <row r="11" spans="1:3" ht="30" customHeight="1" x14ac:dyDescent="0.15">
      <c r="A11" s="31" t="s">
        <v>99</v>
      </c>
    </row>
    <row r="12" spans="1:3" ht="30" customHeight="1" x14ac:dyDescent="0.15">
      <c r="A12" s="31" t="s">
        <v>100</v>
      </c>
    </row>
    <row r="13" spans="1:3" ht="30" customHeight="1" x14ac:dyDescent="0.15">
      <c r="A13" s="31"/>
    </row>
    <row r="14" spans="1:3" ht="30" customHeight="1" x14ac:dyDescent="0.15">
      <c r="A14" s="31" t="s">
        <v>101</v>
      </c>
    </row>
    <row r="15" spans="1:3" ht="30" customHeight="1" x14ac:dyDescent="0.15">
      <c r="A15" s="31" t="s">
        <v>102</v>
      </c>
    </row>
    <row r="16" spans="1:3" ht="30" customHeight="1" x14ac:dyDescent="0.15">
      <c r="A16" s="31"/>
    </row>
    <row r="17" spans="1:1" ht="30" customHeight="1" x14ac:dyDescent="0.15">
      <c r="A17" s="31" t="s">
        <v>103</v>
      </c>
    </row>
    <row r="18" spans="1:1" ht="30" customHeight="1" x14ac:dyDescent="0.15">
      <c r="A18" s="31" t="s">
        <v>104</v>
      </c>
    </row>
    <row r="19" spans="1:1" ht="30" customHeight="1" x14ac:dyDescent="0.15">
      <c r="A19" s="31"/>
    </row>
    <row r="20" spans="1:1" ht="30" customHeight="1" x14ac:dyDescent="0.15">
      <c r="A20" s="31" t="s">
        <v>105</v>
      </c>
    </row>
    <row r="21" spans="1:1" ht="30" customHeight="1" x14ac:dyDescent="0.15">
      <c r="A21" s="30" t="s">
        <v>106</v>
      </c>
    </row>
    <row r="22" spans="1:1" ht="24" customHeight="1" x14ac:dyDescent="0.15">
      <c r="A22" s="30"/>
    </row>
    <row r="23" spans="1:1" ht="24" customHeight="1" x14ac:dyDescent="0.15">
      <c r="A23" s="30"/>
    </row>
    <row r="24" spans="1:1" ht="24" customHeight="1" x14ac:dyDescent="0.15">
      <c r="A24" s="32"/>
    </row>
    <row r="25" spans="1:1" ht="24" customHeight="1" x14ac:dyDescent="0.15">
      <c r="A25" s="30"/>
    </row>
    <row r="26" spans="1:1" ht="24" customHeight="1" x14ac:dyDescent="0.15">
      <c r="A26" s="13"/>
    </row>
    <row r="27" spans="1:1" ht="24" customHeight="1" x14ac:dyDescent="0.15">
      <c r="A27" s="13"/>
    </row>
    <row r="28" spans="1:1" ht="24" customHeight="1" x14ac:dyDescent="0.15">
      <c r="A28" s="13"/>
    </row>
    <row r="29" spans="1:1" ht="24" customHeight="1" x14ac:dyDescent="0.15">
      <c r="A29" s="13"/>
    </row>
    <row r="30" spans="1:1" ht="24" customHeight="1" x14ac:dyDescent="0.15">
      <c r="A30" s="12"/>
    </row>
    <row r="31" spans="1:1" ht="14.25" x14ac:dyDescent="0.15">
      <c r="A31" s="12"/>
    </row>
    <row r="32" spans="1:1" ht="14.25" x14ac:dyDescent="0.15">
      <c r="A32" s="12"/>
    </row>
    <row r="33" spans="1:1" ht="14.25" x14ac:dyDescent="0.15">
      <c r="A33" s="12"/>
    </row>
    <row r="34" spans="1:1" ht="14.25" x14ac:dyDescent="0.15">
      <c r="A34" s="12"/>
    </row>
    <row r="35" spans="1:1" ht="14.25" x14ac:dyDescent="0.15">
      <c r="A35" s="12"/>
    </row>
    <row r="36" spans="1:1" ht="14.25" x14ac:dyDescent="0.15">
      <c r="A36" s="12"/>
    </row>
    <row r="37" spans="1:1" ht="14.25" x14ac:dyDescent="0.15">
      <c r="A37" s="12"/>
    </row>
    <row r="38" spans="1:1" ht="14.25" x14ac:dyDescent="0.15">
      <c r="A38" s="12"/>
    </row>
    <row r="39" spans="1:1" ht="14.25" x14ac:dyDescent="0.15">
      <c r="A39" s="12"/>
    </row>
    <row r="40" spans="1:1" ht="14.25" x14ac:dyDescent="0.15">
      <c r="A40" s="12"/>
    </row>
    <row r="41" spans="1:1" ht="14.25" x14ac:dyDescent="0.15">
      <c r="A41" s="12"/>
    </row>
    <row r="42" spans="1:1" ht="14.25" x14ac:dyDescent="0.15">
      <c r="A42" s="12"/>
    </row>
    <row r="43" spans="1:1" ht="14.25" x14ac:dyDescent="0.15">
      <c r="A43" s="12"/>
    </row>
    <row r="44" spans="1:1" ht="14.25" x14ac:dyDescent="0.15">
      <c r="A44" s="12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zoomScaleNormal="100" zoomScaleSheetLayoutView="100" workbookViewId="0">
      <selection activeCell="H31" sqref="H31"/>
    </sheetView>
  </sheetViews>
  <sheetFormatPr defaultRowHeight="13.5" x14ac:dyDescent="0.15"/>
  <cols>
    <col min="1" max="1" width="16.44140625" style="15" customWidth="1"/>
    <col min="2" max="5" width="15.77734375" style="15" customWidth="1"/>
    <col min="6" max="10" width="13.77734375" style="1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28" t="s">
        <v>418</v>
      </c>
      <c r="B1" s="428"/>
      <c r="C1" s="428"/>
      <c r="D1" s="428"/>
      <c r="E1" s="428"/>
      <c r="F1" s="14"/>
      <c r="G1" s="14"/>
      <c r="H1" s="14"/>
      <c r="I1" s="14"/>
      <c r="J1" s="14"/>
    </row>
    <row r="2" spans="1:10" ht="17.25" customHeight="1" x14ac:dyDescent="0.15">
      <c r="A2" s="14"/>
      <c r="B2" s="14"/>
      <c r="C2" s="14"/>
      <c r="D2" s="14"/>
      <c r="E2" s="48" t="s">
        <v>220</v>
      </c>
      <c r="F2" s="14"/>
      <c r="G2" s="14"/>
      <c r="H2" s="14"/>
      <c r="I2" s="14"/>
      <c r="J2" s="14"/>
    </row>
    <row r="3" spans="1:10" ht="21.95" customHeight="1" x14ac:dyDescent="0.15">
      <c r="A3" s="429" t="s">
        <v>107</v>
      </c>
      <c r="B3" s="430"/>
      <c r="C3" s="430"/>
      <c r="D3" s="430"/>
      <c r="E3" s="431"/>
    </row>
    <row r="4" spans="1:10" ht="28.5" customHeight="1" x14ac:dyDescent="0.15">
      <c r="A4" s="33" t="s">
        <v>108</v>
      </c>
      <c r="B4" s="49" t="s">
        <v>109</v>
      </c>
      <c r="C4" s="51" t="s">
        <v>416</v>
      </c>
      <c r="D4" s="52" t="s">
        <v>417</v>
      </c>
      <c r="E4" s="34" t="s">
        <v>110</v>
      </c>
    </row>
    <row r="5" spans="1:10" s="16" customFormat="1" ht="21" customHeight="1" x14ac:dyDescent="0.15">
      <c r="A5" s="432" t="s">
        <v>111</v>
      </c>
      <c r="B5" s="433"/>
      <c r="C5" s="35">
        <f>C6+C7+C8+C9+C10+C11+C12+C13+C14+C15+C16</f>
        <v>4954414000</v>
      </c>
      <c r="D5" s="35">
        <f>D6+D7+D8+D9+D10+D11+D12+D13+D14+D15+D16</f>
        <v>4621286000</v>
      </c>
      <c r="E5" s="36">
        <f t="shared" ref="E5:E16" si="0">D5-C5</f>
        <v>-333128000</v>
      </c>
    </row>
    <row r="6" spans="1:10" ht="21" customHeight="1" x14ac:dyDescent="0.15">
      <c r="A6" s="37" t="s">
        <v>112</v>
      </c>
      <c r="B6" s="38" t="s">
        <v>113</v>
      </c>
      <c r="C6" s="39">
        <f>'예산내역(세입)'!D7</f>
        <v>757031080</v>
      </c>
      <c r="D6" s="39">
        <f>'예산내역(세입)'!E7</f>
        <v>758378430</v>
      </c>
      <c r="E6" s="40">
        <f t="shared" si="0"/>
        <v>1347350</v>
      </c>
    </row>
    <row r="7" spans="1:10" ht="21" customHeight="1" x14ac:dyDescent="0.15">
      <c r="A7" s="37" t="s">
        <v>114</v>
      </c>
      <c r="B7" s="38" t="s">
        <v>115</v>
      </c>
      <c r="C7" s="39">
        <f>'예산내역(세입)'!D27</f>
        <v>0</v>
      </c>
      <c r="D7" s="39">
        <f>'예산내역(세입)'!E26</f>
        <v>0</v>
      </c>
      <c r="E7" s="40">
        <f t="shared" si="0"/>
        <v>0</v>
      </c>
    </row>
    <row r="8" spans="1:10" ht="21" customHeight="1" x14ac:dyDescent="0.15">
      <c r="A8" s="37" t="s">
        <v>116</v>
      </c>
      <c r="B8" s="38" t="s">
        <v>117</v>
      </c>
      <c r="C8" s="39">
        <f>'예산내역(세입)'!D30</f>
        <v>0</v>
      </c>
      <c r="D8" s="39">
        <f>'예산내역(세입)'!E29</f>
        <v>0</v>
      </c>
      <c r="E8" s="40">
        <f t="shared" si="0"/>
        <v>0</v>
      </c>
    </row>
    <row r="9" spans="1:10" ht="21" customHeight="1" x14ac:dyDescent="0.15">
      <c r="A9" s="37" t="s">
        <v>118</v>
      </c>
      <c r="B9" s="38" t="s">
        <v>119</v>
      </c>
      <c r="C9" s="39">
        <f>'예산내역(세입)'!D32</f>
        <v>90313900</v>
      </c>
      <c r="D9" s="39">
        <f>'예산내역(세입)'!E32</f>
        <v>86029400</v>
      </c>
      <c r="E9" s="40">
        <f t="shared" si="0"/>
        <v>-4284500</v>
      </c>
    </row>
    <row r="10" spans="1:10" ht="21" customHeight="1" x14ac:dyDescent="0.15">
      <c r="A10" s="37" t="s">
        <v>120</v>
      </c>
      <c r="B10" s="38" t="s">
        <v>121</v>
      </c>
      <c r="C10" s="39">
        <f>'예산내역(세입)'!D48</f>
        <v>30000000</v>
      </c>
      <c r="D10" s="39">
        <f>'예산내역(세입)'!E48</f>
        <v>30000000</v>
      </c>
      <c r="E10" s="40">
        <f t="shared" si="0"/>
        <v>0</v>
      </c>
    </row>
    <row r="11" spans="1:10" ht="21" customHeight="1" x14ac:dyDescent="0.15">
      <c r="A11" s="37" t="s">
        <v>122</v>
      </c>
      <c r="B11" s="38" t="s">
        <v>123</v>
      </c>
      <c r="C11" s="39">
        <v>3395162570</v>
      </c>
      <c r="D11" s="39">
        <f>'예산내역(세입)'!E52</f>
        <v>3365417720</v>
      </c>
      <c r="E11" s="40">
        <f t="shared" si="0"/>
        <v>-29744850</v>
      </c>
    </row>
    <row r="12" spans="1:10" ht="21" customHeight="1" x14ac:dyDescent="0.15">
      <c r="A12" s="37" t="s">
        <v>124</v>
      </c>
      <c r="B12" s="38" t="s">
        <v>125</v>
      </c>
      <c r="C12" s="39">
        <v>0</v>
      </c>
      <c r="D12" s="39">
        <v>0</v>
      </c>
      <c r="E12" s="40">
        <f t="shared" si="0"/>
        <v>0</v>
      </c>
    </row>
    <row r="13" spans="1:10" ht="21" customHeight="1" x14ac:dyDescent="0.15">
      <c r="A13" s="41" t="s">
        <v>126</v>
      </c>
      <c r="B13" s="42" t="s">
        <v>127</v>
      </c>
      <c r="C13" s="6">
        <f>'예산내역(세입)'!D79</f>
        <v>0</v>
      </c>
      <c r="D13" s="6">
        <f>'예산내역(세입)'!E80</f>
        <v>0</v>
      </c>
      <c r="E13" s="40">
        <f t="shared" si="0"/>
        <v>0</v>
      </c>
    </row>
    <row r="14" spans="1:10" ht="21" customHeight="1" x14ac:dyDescent="0.15">
      <c r="A14" s="41" t="s">
        <v>128</v>
      </c>
      <c r="B14" s="42" t="s">
        <v>129</v>
      </c>
      <c r="C14" s="39">
        <f>'예산내역(세입)'!D83</f>
        <v>250657622</v>
      </c>
      <c r="D14" s="39">
        <f>'예산내역(세입)'!E83</f>
        <v>250657622</v>
      </c>
      <c r="E14" s="40">
        <f t="shared" si="0"/>
        <v>0</v>
      </c>
    </row>
    <row r="15" spans="1:10" ht="21" customHeight="1" x14ac:dyDescent="0.15">
      <c r="A15" s="41" t="s">
        <v>130</v>
      </c>
      <c r="B15" s="42" t="s">
        <v>131</v>
      </c>
      <c r="C15" s="8">
        <f>'예산내역(세입)'!D88</f>
        <v>431248828</v>
      </c>
      <c r="D15" s="8">
        <f>'예산내역(세입)'!E88</f>
        <v>130802828</v>
      </c>
      <c r="E15" s="53">
        <f t="shared" si="0"/>
        <v>-300446000</v>
      </c>
    </row>
    <row r="16" spans="1:10" ht="21" customHeight="1" x14ac:dyDescent="0.15">
      <c r="A16" s="54" t="s">
        <v>259</v>
      </c>
      <c r="B16" s="55" t="s">
        <v>261</v>
      </c>
      <c r="C16" s="10">
        <v>0</v>
      </c>
      <c r="D16" s="10">
        <f>'예산내역(세입)'!E111</f>
        <v>0</v>
      </c>
      <c r="E16" s="43">
        <f t="shared" si="0"/>
        <v>0</v>
      </c>
    </row>
    <row r="17" spans="1:7" ht="21" customHeight="1" x14ac:dyDescent="0.15">
      <c r="A17" s="9"/>
      <c r="B17" s="9"/>
      <c r="C17" s="3"/>
      <c r="D17" s="4"/>
      <c r="E17" s="3"/>
    </row>
    <row r="18" spans="1:7" s="15" customFormat="1" ht="21" customHeight="1" x14ac:dyDescent="0.15">
      <c r="A18" s="429" t="s">
        <v>230</v>
      </c>
      <c r="B18" s="430"/>
      <c r="C18" s="430"/>
      <c r="D18" s="430"/>
      <c r="E18" s="431"/>
    </row>
    <row r="19" spans="1:7" s="15" customFormat="1" ht="30" customHeight="1" x14ac:dyDescent="0.15">
      <c r="A19" s="33" t="s">
        <v>0</v>
      </c>
      <c r="B19" s="49" t="s">
        <v>1</v>
      </c>
      <c r="C19" s="51" t="s">
        <v>416</v>
      </c>
      <c r="D19" s="52" t="s">
        <v>417</v>
      </c>
      <c r="E19" s="34" t="s">
        <v>110</v>
      </c>
    </row>
    <row r="20" spans="1:7" s="15" customFormat="1" ht="21" customHeight="1" x14ac:dyDescent="0.15">
      <c r="A20" s="432" t="s">
        <v>132</v>
      </c>
      <c r="B20" s="433"/>
      <c r="C20" s="44">
        <f>C21+C22+C23+C24+C25+C26+C27+C28+C29+C30+C31+C32+C33</f>
        <v>4954414000</v>
      </c>
      <c r="D20" s="44">
        <f>D21+D22+D23+D24+D25+D26+D27+D28+D29+D30+D31+D32+D33</f>
        <v>4621285999.9333334</v>
      </c>
      <c r="E20" s="45">
        <f t="shared" ref="E20:E33" si="1">D20-C20</f>
        <v>-333128000.0666666</v>
      </c>
    </row>
    <row r="21" spans="1:7" s="15" customFormat="1" ht="21" customHeight="1" x14ac:dyDescent="0.15">
      <c r="A21" s="425" t="s">
        <v>133</v>
      </c>
      <c r="B21" s="42" t="s">
        <v>151</v>
      </c>
      <c r="C21" s="7">
        <f>'예산내역(세출)'!D7</f>
        <v>3515148671</v>
      </c>
      <c r="D21" s="7">
        <f>'예산내역(세출)'!E7</f>
        <v>3424256463.3333335</v>
      </c>
      <c r="E21" s="349">
        <f t="shared" si="1"/>
        <v>-90892207.666666508</v>
      </c>
    </row>
    <row r="22" spans="1:7" s="15" customFormat="1" ht="21" customHeight="1" x14ac:dyDescent="0.15">
      <c r="A22" s="426"/>
      <c r="B22" s="46" t="s">
        <v>152</v>
      </c>
      <c r="C22" s="7">
        <f>'예산내역(세출)'!D54</f>
        <v>4100000</v>
      </c>
      <c r="D22" s="7">
        <f>'예산내역(세출)'!E54</f>
        <v>4100000</v>
      </c>
      <c r="E22" s="349">
        <f t="shared" si="1"/>
        <v>0</v>
      </c>
      <c r="F22" s="17"/>
      <c r="G22" s="17"/>
    </row>
    <row r="23" spans="1:7" s="15" customFormat="1" ht="21" customHeight="1" x14ac:dyDescent="0.15">
      <c r="A23" s="427"/>
      <c r="B23" s="47" t="s">
        <v>153</v>
      </c>
      <c r="C23" s="7">
        <f>'예산내역(세출)'!D58</f>
        <v>245851410</v>
      </c>
      <c r="D23" s="7">
        <f>'예산내역(세출)'!E58</f>
        <v>303683840</v>
      </c>
      <c r="E23" s="349">
        <f t="shared" si="1"/>
        <v>57832430</v>
      </c>
    </row>
    <row r="24" spans="1:7" s="15" customFormat="1" ht="21" customHeight="1" x14ac:dyDescent="0.15">
      <c r="A24" s="37" t="s">
        <v>134</v>
      </c>
      <c r="B24" s="38" t="s">
        <v>154</v>
      </c>
      <c r="C24" s="7">
        <f>'예산내역(세출)'!D127</f>
        <v>28720000</v>
      </c>
      <c r="D24" s="7">
        <f>'예산내역(세출)'!E127</f>
        <v>41320000</v>
      </c>
      <c r="E24" s="349">
        <f t="shared" si="1"/>
        <v>12600000</v>
      </c>
    </row>
    <row r="25" spans="1:7" s="15" customFormat="1" ht="21" customHeight="1" x14ac:dyDescent="0.15">
      <c r="A25" s="425" t="s">
        <v>135</v>
      </c>
      <c r="B25" s="38" t="s">
        <v>153</v>
      </c>
      <c r="C25" s="7">
        <f>'예산내역(세출)'!D139</f>
        <v>659110809</v>
      </c>
      <c r="D25" s="7">
        <f>'예산내역(세출)'!E139</f>
        <v>595450424.60000002</v>
      </c>
      <c r="E25" s="349">
        <f t="shared" si="1"/>
        <v>-63660384.399999976</v>
      </c>
    </row>
    <row r="26" spans="1:7" s="15" customFormat="1" ht="21" customHeight="1" x14ac:dyDescent="0.15">
      <c r="A26" s="427"/>
      <c r="B26" s="38" t="s">
        <v>155</v>
      </c>
      <c r="C26" s="7">
        <v>29780000</v>
      </c>
      <c r="D26" s="7">
        <f>'예산내역(세출)'!E164</f>
        <v>29780000</v>
      </c>
      <c r="E26" s="349">
        <f t="shared" si="1"/>
        <v>0</v>
      </c>
    </row>
    <row r="27" spans="1:7" s="15" customFormat="1" ht="21" customHeight="1" x14ac:dyDescent="0.15">
      <c r="A27" s="37" t="s">
        <v>136</v>
      </c>
      <c r="B27" s="38" t="s">
        <v>156</v>
      </c>
      <c r="C27" s="7">
        <f>'예산내역(세출)'!D175</f>
        <v>100000000</v>
      </c>
      <c r="D27" s="7">
        <f>'예산내역(세출)'!E175</f>
        <v>0</v>
      </c>
      <c r="E27" s="349">
        <f t="shared" si="1"/>
        <v>-100000000</v>
      </c>
    </row>
    <row r="28" spans="1:7" s="15" customFormat="1" ht="21" customHeight="1" x14ac:dyDescent="0.15">
      <c r="A28" s="37" t="s">
        <v>137</v>
      </c>
      <c r="B28" s="38" t="s">
        <v>157</v>
      </c>
      <c r="C28" s="7">
        <f>'예산내역(세출)'!D178</f>
        <v>0</v>
      </c>
      <c r="D28" s="7">
        <f>'예산내역(세출)'!E178</f>
        <v>0</v>
      </c>
      <c r="E28" s="349">
        <f t="shared" si="1"/>
        <v>0</v>
      </c>
    </row>
    <row r="29" spans="1:7" s="15" customFormat="1" ht="21" customHeight="1" x14ac:dyDescent="0.15">
      <c r="A29" s="37" t="s">
        <v>138</v>
      </c>
      <c r="B29" s="38" t="s">
        <v>158</v>
      </c>
      <c r="C29" s="7">
        <f>'예산내역(세출)'!D181</f>
        <v>0</v>
      </c>
      <c r="D29" s="7">
        <f>'예산내역(세출)'!E181</f>
        <v>0</v>
      </c>
      <c r="E29" s="349">
        <f t="shared" si="1"/>
        <v>0</v>
      </c>
    </row>
    <row r="30" spans="1:7" s="15" customFormat="1" ht="21" customHeight="1" x14ac:dyDescent="0.15">
      <c r="A30" s="37" t="s">
        <v>139</v>
      </c>
      <c r="B30" s="38" t="s">
        <v>159</v>
      </c>
      <c r="C30" s="7">
        <f>'예산내역(세출)'!D185</f>
        <v>76433280</v>
      </c>
      <c r="D30" s="7">
        <f>'예산내역(세출)'!E185</f>
        <v>18963040</v>
      </c>
      <c r="E30" s="349">
        <f t="shared" si="1"/>
        <v>-57470240</v>
      </c>
    </row>
    <row r="31" spans="1:7" s="15" customFormat="1" ht="21" customHeight="1" x14ac:dyDescent="0.15">
      <c r="A31" s="41" t="s">
        <v>140</v>
      </c>
      <c r="B31" s="42" t="s">
        <v>160</v>
      </c>
      <c r="C31" s="7">
        <v>285269830</v>
      </c>
      <c r="D31" s="7">
        <f>'예산내역(세출)'!E190</f>
        <v>203732232</v>
      </c>
      <c r="E31" s="349">
        <f t="shared" si="1"/>
        <v>-81537598</v>
      </c>
    </row>
    <row r="32" spans="1:7" s="15" customFormat="1" ht="21" customHeight="1" x14ac:dyDescent="0.15">
      <c r="A32" s="41" t="s">
        <v>262</v>
      </c>
      <c r="B32" s="56" t="s">
        <v>260</v>
      </c>
      <c r="C32" s="7">
        <f>'예산내역(세출)'!D195</f>
        <v>10000000</v>
      </c>
      <c r="D32" s="7">
        <f>'예산내역(세출)'!E195</f>
        <v>0</v>
      </c>
      <c r="E32" s="349">
        <f t="shared" si="1"/>
        <v>-10000000</v>
      </c>
    </row>
    <row r="33" spans="1:5" s="15" customFormat="1" ht="21" customHeight="1" x14ac:dyDescent="0.15">
      <c r="A33" s="54" t="s">
        <v>263</v>
      </c>
      <c r="B33" s="55" t="s">
        <v>264</v>
      </c>
      <c r="C33" s="10">
        <v>0</v>
      </c>
      <c r="D33" s="10">
        <v>0</v>
      </c>
      <c r="E33" s="350">
        <f t="shared" si="1"/>
        <v>0</v>
      </c>
    </row>
    <row r="34" spans="1:5" s="15" customFormat="1" ht="21.95" customHeight="1" x14ac:dyDescent="0.15">
      <c r="A34" s="18"/>
      <c r="B34" s="18"/>
      <c r="C34" s="19"/>
      <c r="D34" s="19"/>
      <c r="E34" s="20"/>
    </row>
    <row r="35" spans="1:5" s="15" customFormat="1" ht="12" x14ac:dyDescent="0.15">
      <c r="B35" s="21"/>
      <c r="C35" s="21"/>
      <c r="D35" s="21"/>
    </row>
    <row r="36" spans="1:5" s="15" customFormat="1" ht="24.75" customHeight="1" x14ac:dyDescent="0.15">
      <c r="B36" s="22"/>
      <c r="C36" s="22"/>
      <c r="D36" s="2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3"/>
  <sheetViews>
    <sheetView view="pageBreakPreview" zoomScaleNormal="100" zoomScaleSheetLayoutView="100" workbookViewId="0">
      <pane ySplit="5" topLeftCell="A87" activePane="bottomLeft" state="frozen"/>
      <selection pane="bottomLeft" activeCell="W103" sqref="W103"/>
    </sheetView>
  </sheetViews>
  <sheetFormatPr defaultColWidth="8.88671875" defaultRowHeight="13.5" x14ac:dyDescent="0.15"/>
  <cols>
    <col min="1" max="1" width="3.21875" style="72" customWidth="1"/>
    <col min="2" max="2" width="3.5546875" style="72" customWidth="1"/>
    <col min="3" max="3" width="17.77734375" style="73" customWidth="1"/>
    <col min="4" max="5" width="11.88671875" style="72" customWidth="1"/>
    <col min="6" max="6" width="12.6640625" style="72" customWidth="1"/>
    <col min="7" max="7" width="8.77734375" style="75" customWidth="1"/>
    <col min="8" max="8" width="22.5546875" style="72" customWidth="1"/>
    <col min="9" max="9" width="11" style="72" customWidth="1"/>
    <col min="10" max="10" width="2" style="72" customWidth="1"/>
    <col min="11" max="11" width="1.88671875" style="72" customWidth="1"/>
    <col min="12" max="12" width="5.109375" style="76" customWidth="1"/>
    <col min="13" max="13" width="1.88671875" style="72" customWidth="1"/>
    <col min="14" max="14" width="3.6640625" style="76" customWidth="1"/>
    <col min="15" max="15" width="4" style="76" customWidth="1"/>
    <col min="16" max="16" width="2.109375" style="76" customWidth="1"/>
    <col min="17" max="17" width="2.21875" style="76" customWidth="1"/>
    <col min="18" max="18" width="3.5546875" style="76" customWidth="1"/>
    <col min="19" max="19" width="1.44140625" style="72" customWidth="1"/>
    <col min="20" max="20" width="12.88671875" style="72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448" t="s">
        <v>419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</row>
    <row r="2" spans="1:20" s="2" customFormat="1" ht="24" customHeight="1" x14ac:dyDescent="0.15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5"/>
      <c r="R2" s="65"/>
      <c r="S2" s="60"/>
      <c r="T2" s="62" t="s">
        <v>15</v>
      </c>
    </row>
    <row r="3" spans="1:20" s="2" customFormat="1" ht="20.100000000000001" customHeight="1" x14ac:dyDescent="0.15">
      <c r="A3" s="449" t="s">
        <v>0</v>
      </c>
      <c r="B3" s="451" t="s">
        <v>1</v>
      </c>
      <c r="C3" s="453" t="s">
        <v>2</v>
      </c>
      <c r="D3" s="455" t="s">
        <v>420</v>
      </c>
      <c r="E3" s="455" t="s">
        <v>421</v>
      </c>
      <c r="F3" s="457" t="s">
        <v>216</v>
      </c>
      <c r="G3" s="458"/>
      <c r="H3" s="459" t="s">
        <v>3</v>
      </c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60"/>
    </row>
    <row r="4" spans="1:20" s="2" customFormat="1" ht="20.100000000000001" customHeight="1" x14ac:dyDescent="0.15">
      <c r="A4" s="450"/>
      <c r="B4" s="452"/>
      <c r="C4" s="454"/>
      <c r="D4" s="456"/>
      <c r="E4" s="456"/>
      <c r="F4" s="90" t="s">
        <v>224</v>
      </c>
      <c r="G4" s="255" t="s">
        <v>225</v>
      </c>
      <c r="H4" s="461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62"/>
    </row>
    <row r="5" spans="1:20" s="2" customFormat="1" ht="20.100000000000001" customHeight="1" x14ac:dyDescent="0.15">
      <c r="A5" s="445" t="s">
        <v>168</v>
      </c>
      <c r="B5" s="446"/>
      <c r="C5" s="447"/>
      <c r="D5" s="347">
        <f>D6+D26+D29+D32+D48+D52+D79+D83+D88+D111</f>
        <v>4954414000</v>
      </c>
      <c r="E5" s="347">
        <f>E6+E26+E29+E32+E48+E52+E79+E83+E88+E111</f>
        <v>4621286000</v>
      </c>
      <c r="F5" s="348">
        <f>E5-D5</f>
        <v>-333128000</v>
      </c>
      <c r="G5" s="346">
        <f>E5/D5*100</f>
        <v>93.276137198062173</v>
      </c>
      <c r="H5" s="96"/>
      <c r="I5" s="258"/>
      <c r="J5" s="96"/>
      <c r="K5" s="96"/>
      <c r="L5" s="96"/>
      <c r="M5" s="96"/>
      <c r="N5" s="96"/>
      <c r="O5" s="96"/>
      <c r="P5" s="96"/>
      <c r="Q5" s="96"/>
      <c r="R5" s="96"/>
      <c r="S5" s="96"/>
      <c r="T5" s="259"/>
    </row>
    <row r="6" spans="1:20" s="2" customFormat="1" ht="20.100000000000001" customHeight="1" x14ac:dyDescent="0.15">
      <c r="A6" s="442" t="s">
        <v>169</v>
      </c>
      <c r="B6" s="441"/>
      <c r="C6" s="441"/>
      <c r="D6" s="216">
        <f>D7</f>
        <v>757031080</v>
      </c>
      <c r="E6" s="99">
        <f>E7</f>
        <v>758378430</v>
      </c>
      <c r="F6" s="260">
        <f>E6-D6</f>
        <v>1347350</v>
      </c>
      <c r="G6" s="108">
        <f>E6/D6*100</f>
        <v>100.17797816174206</v>
      </c>
      <c r="H6" s="102"/>
      <c r="I6" s="103"/>
      <c r="J6" s="102"/>
      <c r="K6" s="102"/>
      <c r="L6" s="104"/>
      <c r="M6" s="102"/>
      <c r="N6" s="104"/>
      <c r="O6" s="104"/>
      <c r="P6" s="104"/>
      <c r="Q6" s="104"/>
      <c r="R6" s="104"/>
      <c r="S6" s="102"/>
      <c r="T6" s="261"/>
    </row>
    <row r="7" spans="1:20" s="2" customFormat="1" ht="20.100000000000001" customHeight="1" x14ac:dyDescent="0.15">
      <c r="A7" s="262"/>
      <c r="B7" s="441" t="s">
        <v>332</v>
      </c>
      <c r="C7" s="441"/>
      <c r="D7" s="216">
        <f>D8+D24</f>
        <v>757031080</v>
      </c>
      <c r="E7" s="99">
        <f>E8+E24</f>
        <v>758378430</v>
      </c>
      <c r="F7" s="260">
        <f>E7-D7</f>
        <v>1347350</v>
      </c>
      <c r="G7" s="108">
        <f>E7/D7*100</f>
        <v>100.17797816174206</v>
      </c>
      <c r="H7" s="102"/>
      <c r="I7" s="103"/>
      <c r="J7" s="102"/>
      <c r="K7" s="102"/>
      <c r="L7" s="104"/>
      <c r="M7" s="102"/>
      <c r="N7" s="104"/>
      <c r="O7" s="104"/>
      <c r="P7" s="104"/>
      <c r="Q7" s="104"/>
      <c r="R7" s="104"/>
      <c r="S7" s="102"/>
      <c r="T7" s="261"/>
    </row>
    <row r="8" spans="1:20" s="2" customFormat="1" ht="20.100000000000001" customHeight="1" x14ac:dyDescent="0.15">
      <c r="A8" s="263"/>
      <c r="B8" s="122"/>
      <c r="C8" s="188" t="s">
        <v>239</v>
      </c>
      <c r="D8" s="216">
        <v>428065700</v>
      </c>
      <c r="E8" s="99">
        <f>T9</f>
        <v>440198800</v>
      </c>
      <c r="F8" s="216">
        <f>E8-D8</f>
        <v>12133100</v>
      </c>
      <c r="G8" s="108">
        <f>E8/D8*100</f>
        <v>102.83440135474531</v>
      </c>
      <c r="H8" s="264"/>
      <c r="I8" s="103"/>
      <c r="J8" s="102"/>
      <c r="K8" s="102"/>
      <c r="L8" s="104"/>
      <c r="M8" s="102"/>
      <c r="N8" s="104"/>
      <c r="O8" s="104"/>
      <c r="P8" s="104"/>
      <c r="Q8" s="104"/>
      <c r="R8" s="104"/>
      <c r="S8" s="189"/>
      <c r="T8" s="265"/>
    </row>
    <row r="9" spans="1:20" s="2" customFormat="1" ht="20.100000000000001" customHeight="1" x14ac:dyDescent="0.15">
      <c r="A9" s="263"/>
      <c r="B9" s="122"/>
      <c r="C9" s="122"/>
      <c r="D9" s="192"/>
      <c r="E9" s="124"/>
      <c r="F9" s="192"/>
      <c r="G9" s="116"/>
      <c r="H9" s="136" t="s">
        <v>331</v>
      </c>
      <c r="I9" s="132"/>
      <c r="J9" s="131"/>
      <c r="K9" s="131"/>
      <c r="L9" s="133"/>
      <c r="M9" s="131"/>
      <c r="N9" s="133"/>
      <c r="O9" s="133"/>
      <c r="P9" s="133"/>
      <c r="Q9" s="133"/>
      <c r="R9" s="133"/>
      <c r="S9" s="134"/>
      <c r="T9" s="266">
        <f>SUM(T10:T23)</f>
        <v>440198800</v>
      </c>
    </row>
    <row r="10" spans="1:20" s="2" customFormat="1" ht="20.100000000000001" customHeight="1" x14ac:dyDescent="0.15">
      <c r="A10" s="263"/>
      <c r="B10" s="122"/>
      <c r="C10" s="122"/>
      <c r="D10" s="192"/>
      <c r="E10" s="124"/>
      <c r="F10" s="192"/>
      <c r="G10" s="116"/>
      <c r="H10" s="136" t="s">
        <v>175</v>
      </c>
      <c r="I10" s="132">
        <f>SUM(T11:T23)</f>
        <v>446902340</v>
      </c>
      <c r="J10" s="131" t="s">
        <v>4</v>
      </c>
      <c r="K10" s="131" t="s">
        <v>5</v>
      </c>
      <c r="L10" s="267">
        <v>-1.4999999999999999E-2</v>
      </c>
      <c r="M10" s="131"/>
      <c r="N10" s="133"/>
      <c r="O10" s="133"/>
      <c r="P10" s="133"/>
      <c r="Q10" s="133"/>
      <c r="R10" s="133"/>
      <c r="S10" s="134" t="s">
        <v>8</v>
      </c>
      <c r="T10" s="266">
        <f>ROUND(I10*L10,-1)</f>
        <v>-6703540</v>
      </c>
    </row>
    <row r="11" spans="1:20" s="2" customFormat="1" ht="20.100000000000001" customHeight="1" x14ac:dyDescent="0.15">
      <c r="A11" s="263"/>
      <c r="B11" s="122"/>
      <c r="C11" s="122"/>
      <c r="D11" s="192"/>
      <c r="E11" s="124"/>
      <c r="F11" s="192"/>
      <c r="G11" s="116"/>
      <c r="H11" s="268" t="s">
        <v>170</v>
      </c>
      <c r="I11" s="198">
        <v>78200</v>
      </c>
      <c r="J11" s="196" t="s">
        <v>4</v>
      </c>
      <c r="K11" s="196" t="s">
        <v>5</v>
      </c>
      <c r="L11" s="269">
        <v>0.2</v>
      </c>
      <c r="M11" s="196" t="s">
        <v>5</v>
      </c>
      <c r="N11" s="215">
        <v>365</v>
      </c>
      <c r="O11" s="215" t="s">
        <v>6</v>
      </c>
      <c r="P11" s="215" t="s">
        <v>5</v>
      </c>
      <c r="Q11" s="215">
        <v>7</v>
      </c>
      <c r="R11" s="215" t="s">
        <v>7</v>
      </c>
      <c r="S11" s="270" t="s">
        <v>8</v>
      </c>
      <c r="T11" s="418">
        <f>ROUNDDOWN(I11*L11*N11*Q11,-1)</f>
        <v>39960200</v>
      </c>
    </row>
    <row r="12" spans="1:20" s="2" customFormat="1" ht="20.100000000000001" customHeight="1" x14ac:dyDescent="0.15">
      <c r="A12" s="263"/>
      <c r="B12" s="122"/>
      <c r="C12" s="122"/>
      <c r="D12" s="192"/>
      <c r="E12" s="124"/>
      <c r="F12" s="192"/>
      <c r="G12" s="116"/>
      <c r="H12" s="268" t="s">
        <v>171</v>
      </c>
      <c r="I12" s="198">
        <v>72550</v>
      </c>
      <c r="J12" s="196" t="s">
        <v>4</v>
      </c>
      <c r="K12" s="196" t="s">
        <v>5</v>
      </c>
      <c r="L12" s="269">
        <v>0.2</v>
      </c>
      <c r="M12" s="196" t="s">
        <v>5</v>
      </c>
      <c r="N12" s="215">
        <v>365</v>
      </c>
      <c r="O12" s="215" t="s">
        <v>6</v>
      </c>
      <c r="P12" s="215" t="s">
        <v>5</v>
      </c>
      <c r="Q12" s="215">
        <v>16</v>
      </c>
      <c r="R12" s="215" t="s">
        <v>7</v>
      </c>
      <c r="S12" s="270" t="s">
        <v>8</v>
      </c>
      <c r="T12" s="418">
        <f>ROUND(I12*L12*N12*Q12,-1)</f>
        <v>84738400</v>
      </c>
    </row>
    <row r="13" spans="1:20" s="2" customFormat="1" ht="20.100000000000001" customHeight="1" x14ac:dyDescent="0.15">
      <c r="A13" s="263"/>
      <c r="B13" s="122"/>
      <c r="C13" s="122"/>
      <c r="D13" s="192"/>
      <c r="E13" s="124"/>
      <c r="F13" s="192"/>
      <c r="G13" s="116"/>
      <c r="H13" s="268" t="s">
        <v>172</v>
      </c>
      <c r="I13" s="198">
        <v>68510</v>
      </c>
      <c r="J13" s="196" t="s">
        <v>4</v>
      </c>
      <c r="K13" s="196" t="s">
        <v>5</v>
      </c>
      <c r="L13" s="269">
        <v>0.2</v>
      </c>
      <c r="M13" s="196" t="s">
        <v>5</v>
      </c>
      <c r="N13" s="215">
        <v>365</v>
      </c>
      <c r="O13" s="215" t="s">
        <v>6</v>
      </c>
      <c r="P13" s="215" t="s">
        <v>5</v>
      </c>
      <c r="Q13" s="215">
        <v>19</v>
      </c>
      <c r="R13" s="215" t="s">
        <v>7</v>
      </c>
      <c r="S13" s="270" t="s">
        <v>8</v>
      </c>
      <c r="T13" s="418">
        <f>ROUND(I13*L13*N13*Q13,-1)</f>
        <v>95023370</v>
      </c>
    </row>
    <row r="14" spans="1:20" s="2" customFormat="1" ht="20.100000000000001" customHeight="1" x14ac:dyDescent="0.15">
      <c r="A14" s="263"/>
      <c r="B14" s="122"/>
      <c r="C14" s="122"/>
      <c r="D14" s="192"/>
      <c r="E14" s="124"/>
      <c r="F14" s="192"/>
      <c r="G14" s="116"/>
      <c r="H14" s="268" t="s">
        <v>173</v>
      </c>
      <c r="I14" s="198">
        <v>68510</v>
      </c>
      <c r="J14" s="196" t="s">
        <v>4</v>
      </c>
      <c r="K14" s="196" t="s">
        <v>5</v>
      </c>
      <c r="L14" s="269">
        <v>0.2</v>
      </c>
      <c r="M14" s="196" t="s">
        <v>5</v>
      </c>
      <c r="N14" s="215">
        <v>365</v>
      </c>
      <c r="O14" s="215" t="s">
        <v>6</v>
      </c>
      <c r="P14" s="215" t="s">
        <v>5</v>
      </c>
      <c r="Q14" s="215">
        <v>17</v>
      </c>
      <c r="R14" s="215" t="s">
        <v>7</v>
      </c>
      <c r="S14" s="270" t="s">
        <v>8</v>
      </c>
      <c r="T14" s="418">
        <f>ROUND(I14*L14*N14*Q14,-1)</f>
        <v>85020910</v>
      </c>
    </row>
    <row r="15" spans="1:20" s="2" customFormat="1" ht="20.100000000000001" customHeight="1" x14ac:dyDescent="0.15">
      <c r="A15" s="263"/>
      <c r="B15" s="122"/>
      <c r="C15" s="122"/>
      <c r="D15" s="192"/>
      <c r="E15" s="124"/>
      <c r="F15" s="192"/>
      <c r="G15" s="116"/>
      <c r="H15" s="271" t="s">
        <v>405</v>
      </c>
      <c r="I15" s="198">
        <v>68510</v>
      </c>
      <c r="J15" s="196" t="s">
        <v>4</v>
      </c>
      <c r="K15" s="196" t="s">
        <v>5</v>
      </c>
      <c r="L15" s="269">
        <v>0.2</v>
      </c>
      <c r="M15" s="196" t="s">
        <v>5</v>
      </c>
      <c r="N15" s="215">
        <v>365</v>
      </c>
      <c r="O15" s="215" t="s">
        <v>6</v>
      </c>
      <c r="P15" s="215" t="s">
        <v>5</v>
      </c>
      <c r="Q15" s="215">
        <v>1</v>
      </c>
      <c r="R15" s="215" t="s">
        <v>7</v>
      </c>
      <c r="S15" s="270" t="s">
        <v>8</v>
      </c>
      <c r="T15" s="418">
        <f>ROUND(I15*L15*N15*Q15,-1)</f>
        <v>5001230</v>
      </c>
    </row>
    <row r="16" spans="1:20" s="2" customFormat="1" ht="20.100000000000001" customHeight="1" x14ac:dyDescent="0.15">
      <c r="A16" s="263"/>
      <c r="B16" s="122"/>
      <c r="C16" s="122"/>
      <c r="D16" s="192"/>
      <c r="E16" s="124"/>
      <c r="F16" s="192"/>
      <c r="G16" s="116"/>
      <c r="H16" s="268" t="s">
        <v>170</v>
      </c>
      <c r="I16" s="198">
        <v>78200</v>
      </c>
      <c r="J16" s="196" t="s">
        <v>4</v>
      </c>
      <c r="K16" s="196" t="s">
        <v>5</v>
      </c>
      <c r="L16" s="269">
        <v>0.12</v>
      </c>
      <c r="M16" s="196" t="s">
        <v>5</v>
      </c>
      <c r="N16" s="215">
        <v>365</v>
      </c>
      <c r="O16" s="215" t="s">
        <v>6</v>
      </c>
      <c r="P16" s="215" t="s">
        <v>5</v>
      </c>
      <c r="Q16" s="215">
        <v>2</v>
      </c>
      <c r="R16" s="215" t="s">
        <v>7</v>
      </c>
      <c r="S16" s="270" t="s">
        <v>8</v>
      </c>
      <c r="T16" s="418">
        <f>ROUNDDOWN(I16*L16*N16*Q16,-1)</f>
        <v>6850320</v>
      </c>
    </row>
    <row r="17" spans="1:20" s="2" customFormat="1" ht="20.100000000000001" customHeight="1" x14ac:dyDescent="0.15">
      <c r="A17" s="263"/>
      <c r="B17" s="122"/>
      <c r="C17" s="122"/>
      <c r="D17" s="192"/>
      <c r="E17" s="124"/>
      <c r="F17" s="192"/>
      <c r="G17" s="116"/>
      <c r="H17" s="268" t="s">
        <v>171</v>
      </c>
      <c r="I17" s="198">
        <v>72550</v>
      </c>
      <c r="J17" s="196" t="s">
        <v>4</v>
      </c>
      <c r="K17" s="196" t="s">
        <v>5</v>
      </c>
      <c r="L17" s="269">
        <v>0.12</v>
      </c>
      <c r="M17" s="196" t="s">
        <v>5</v>
      </c>
      <c r="N17" s="215">
        <v>365</v>
      </c>
      <c r="O17" s="215" t="s">
        <v>6</v>
      </c>
      <c r="P17" s="215" t="s">
        <v>5</v>
      </c>
      <c r="Q17" s="215">
        <v>5</v>
      </c>
      <c r="R17" s="215" t="s">
        <v>7</v>
      </c>
      <c r="S17" s="270" t="s">
        <v>8</v>
      </c>
      <c r="T17" s="418">
        <f>ROUND(I17*L17*N17*Q17,-1)</f>
        <v>15888450</v>
      </c>
    </row>
    <row r="18" spans="1:20" s="2" customFormat="1" ht="20.100000000000001" customHeight="1" x14ac:dyDescent="0.15">
      <c r="A18" s="263"/>
      <c r="B18" s="122"/>
      <c r="C18" s="122"/>
      <c r="D18" s="192"/>
      <c r="E18" s="124"/>
      <c r="F18" s="192"/>
      <c r="G18" s="116"/>
      <c r="H18" s="268" t="s">
        <v>172</v>
      </c>
      <c r="I18" s="198">
        <v>68510</v>
      </c>
      <c r="J18" s="196" t="s">
        <v>4</v>
      </c>
      <c r="K18" s="196" t="s">
        <v>5</v>
      </c>
      <c r="L18" s="269">
        <v>0.12</v>
      </c>
      <c r="M18" s="196" t="s">
        <v>5</v>
      </c>
      <c r="N18" s="215">
        <v>365</v>
      </c>
      <c r="O18" s="215" t="s">
        <v>6</v>
      </c>
      <c r="P18" s="215" t="s">
        <v>5</v>
      </c>
      <c r="Q18" s="215">
        <v>6</v>
      </c>
      <c r="R18" s="215" t="s">
        <v>7</v>
      </c>
      <c r="S18" s="270" t="s">
        <v>8</v>
      </c>
      <c r="T18" s="418">
        <f>ROUND(I18*L18*N18*Q18,-1)</f>
        <v>18004430</v>
      </c>
    </row>
    <row r="19" spans="1:20" s="2" customFormat="1" ht="20.100000000000001" customHeight="1" x14ac:dyDescent="0.15">
      <c r="A19" s="263"/>
      <c r="B19" s="122"/>
      <c r="C19" s="122"/>
      <c r="D19" s="192"/>
      <c r="E19" s="124"/>
      <c r="F19" s="192"/>
      <c r="G19" s="116"/>
      <c r="H19" s="268" t="s">
        <v>173</v>
      </c>
      <c r="I19" s="198">
        <v>68510</v>
      </c>
      <c r="J19" s="196" t="s">
        <v>4</v>
      </c>
      <c r="K19" s="196" t="s">
        <v>5</v>
      </c>
      <c r="L19" s="269">
        <v>0.12</v>
      </c>
      <c r="M19" s="196" t="s">
        <v>5</v>
      </c>
      <c r="N19" s="215">
        <v>365</v>
      </c>
      <c r="O19" s="215" t="s">
        <v>6</v>
      </c>
      <c r="P19" s="215" t="s">
        <v>5</v>
      </c>
      <c r="Q19" s="215">
        <v>5</v>
      </c>
      <c r="R19" s="215" t="s">
        <v>7</v>
      </c>
      <c r="S19" s="270" t="s">
        <v>8</v>
      </c>
      <c r="T19" s="418">
        <f>ROUND(I19*L19*N19*Q19,-1)</f>
        <v>15003690</v>
      </c>
    </row>
    <row r="20" spans="1:20" s="2" customFormat="1" ht="20.100000000000001" customHeight="1" x14ac:dyDescent="0.15">
      <c r="A20" s="263"/>
      <c r="B20" s="122"/>
      <c r="C20" s="122"/>
      <c r="D20" s="192"/>
      <c r="E20" s="124"/>
      <c r="F20" s="192"/>
      <c r="G20" s="116"/>
      <c r="H20" s="136" t="s">
        <v>170</v>
      </c>
      <c r="I20" s="132">
        <v>78200</v>
      </c>
      <c r="J20" s="131" t="s">
        <v>4</v>
      </c>
      <c r="K20" s="131" t="s">
        <v>5</v>
      </c>
      <c r="L20" s="272">
        <v>0.08</v>
      </c>
      <c r="M20" s="131" t="s">
        <v>5</v>
      </c>
      <c r="N20" s="133">
        <v>365</v>
      </c>
      <c r="O20" s="133" t="s">
        <v>6</v>
      </c>
      <c r="P20" s="133" t="s">
        <v>5</v>
      </c>
      <c r="Q20" s="133">
        <v>2</v>
      </c>
      <c r="R20" s="133" t="s">
        <v>7</v>
      </c>
      <c r="S20" s="134" t="s">
        <v>8</v>
      </c>
      <c r="T20" s="266">
        <f>ROUND(I20*L20*N20*Q20,-1)</f>
        <v>4566880</v>
      </c>
    </row>
    <row r="21" spans="1:20" s="2" customFormat="1" ht="20.100000000000001" customHeight="1" x14ac:dyDescent="0.15">
      <c r="A21" s="263"/>
      <c r="B21" s="122"/>
      <c r="C21" s="122"/>
      <c r="D21" s="192"/>
      <c r="E21" s="124"/>
      <c r="F21" s="192"/>
      <c r="G21" s="116"/>
      <c r="H21" s="136" t="s">
        <v>171</v>
      </c>
      <c r="I21" s="132">
        <v>72550</v>
      </c>
      <c r="J21" s="131" t="s">
        <v>4</v>
      </c>
      <c r="K21" s="131" t="s">
        <v>5</v>
      </c>
      <c r="L21" s="272">
        <v>0.08</v>
      </c>
      <c r="M21" s="131" t="s">
        <v>5</v>
      </c>
      <c r="N21" s="133">
        <v>365</v>
      </c>
      <c r="O21" s="133" t="s">
        <v>6</v>
      </c>
      <c r="P21" s="133" t="s">
        <v>5</v>
      </c>
      <c r="Q21" s="133">
        <v>7</v>
      </c>
      <c r="R21" s="133" t="s">
        <v>7</v>
      </c>
      <c r="S21" s="134" t="s">
        <v>8</v>
      </c>
      <c r="T21" s="266">
        <f>ROUNDDOWN(I21*L21*N21*Q21,-1)</f>
        <v>14829220</v>
      </c>
    </row>
    <row r="22" spans="1:20" s="2" customFormat="1" ht="20.100000000000001" customHeight="1" x14ac:dyDescent="0.15">
      <c r="A22" s="263"/>
      <c r="B22" s="122"/>
      <c r="C22" s="122"/>
      <c r="D22" s="192"/>
      <c r="E22" s="124"/>
      <c r="F22" s="192"/>
      <c r="G22" s="116"/>
      <c r="H22" s="136" t="s">
        <v>172</v>
      </c>
      <c r="I22" s="132">
        <v>68510</v>
      </c>
      <c r="J22" s="131" t="s">
        <v>4</v>
      </c>
      <c r="K22" s="131" t="s">
        <v>5</v>
      </c>
      <c r="L22" s="272">
        <v>0.08</v>
      </c>
      <c r="M22" s="131" t="s">
        <v>5</v>
      </c>
      <c r="N22" s="133">
        <v>365</v>
      </c>
      <c r="O22" s="133" t="s">
        <v>6</v>
      </c>
      <c r="P22" s="133" t="s">
        <v>5</v>
      </c>
      <c r="Q22" s="133">
        <v>19</v>
      </c>
      <c r="R22" s="133" t="s">
        <v>7</v>
      </c>
      <c r="S22" s="134" t="s">
        <v>8</v>
      </c>
      <c r="T22" s="266">
        <f>ROUNDDOWN(I22*L22*N22*Q22,-1)</f>
        <v>38009340</v>
      </c>
    </row>
    <row r="23" spans="1:20" s="2" customFormat="1" ht="20.100000000000001" customHeight="1" x14ac:dyDescent="0.15">
      <c r="A23" s="263"/>
      <c r="B23" s="122"/>
      <c r="C23" s="122"/>
      <c r="D23" s="192"/>
      <c r="E23" s="124"/>
      <c r="F23" s="192"/>
      <c r="G23" s="116"/>
      <c r="H23" s="136" t="s">
        <v>173</v>
      </c>
      <c r="I23" s="132">
        <v>68510</v>
      </c>
      <c r="J23" s="131" t="s">
        <v>4</v>
      </c>
      <c r="K23" s="131" t="s">
        <v>5</v>
      </c>
      <c r="L23" s="272">
        <v>0.08</v>
      </c>
      <c r="M23" s="131" t="s">
        <v>5</v>
      </c>
      <c r="N23" s="133">
        <v>365</v>
      </c>
      <c r="O23" s="133" t="s">
        <v>6</v>
      </c>
      <c r="P23" s="133" t="s">
        <v>5</v>
      </c>
      <c r="Q23" s="133">
        <v>12</v>
      </c>
      <c r="R23" s="133" t="s">
        <v>7</v>
      </c>
      <c r="S23" s="134" t="s">
        <v>8</v>
      </c>
      <c r="T23" s="266">
        <f>ROUNDDOWN(I23*L23*N23*Q23,-1)</f>
        <v>24005900</v>
      </c>
    </row>
    <row r="24" spans="1:20" s="2" customFormat="1" ht="20.100000000000001" customHeight="1" x14ac:dyDescent="0.15">
      <c r="A24" s="263"/>
      <c r="B24" s="122"/>
      <c r="C24" s="112" t="s">
        <v>240</v>
      </c>
      <c r="D24" s="166">
        <v>328965380</v>
      </c>
      <c r="E24" s="114">
        <f>T24+T25</f>
        <v>318179630</v>
      </c>
      <c r="F24" s="166">
        <f>E24-D24</f>
        <v>-10785750</v>
      </c>
      <c r="G24" s="138">
        <f>F24/T24*100</f>
        <v>-3.3389830508474576</v>
      </c>
      <c r="H24" s="167" t="s">
        <v>330</v>
      </c>
      <c r="I24" s="118">
        <v>7500</v>
      </c>
      <c r="J24" s="117" t="s">
        <v>4</v>
      </c>
      <c r="K24" s="117" t="s">
        <v>5</v>
      </c>
      <c r="L24" s="273">
        <v>118</v>
      </c>
      <c r="M24" s="117" t="s">
        <v>7</v>
      </c>
      <c r="N24" s="119" t="s">
        <v>5</v>
      </c>
      <c r="O24" s="119">
        <v>365</v>
      </c>
      <c r="P24" s="119" t="s">
        <v>6</v>
      </c>
      <c r="Q24" s="119"/>
      <c r="R24" s="119"/>
      <c r="S24" s="120" t="s">
        <v>8</v>
      </c>
      <c r="T24" s="274">
        <f>I24*L24*O24</f>
        <v>323025000</v>
      </c>
    </row>
    <row r="25" spans="1:20" s="2" customFormat="1" ht="20.100000000000001" customHeight="1" x14ac:dyDescent="0.15">
      <c r="A25" s="263"/>
      <c r="B25" s="122"/>
      <c r="C25" s="250"/>
      <c r="D25" s="211"/>
      <c r="E25" s="160"/>
      <c r="F25" s="275"/>
      <c r="G25" s="101"/>
      <c r="H25" s="173" t="s">
        <v>329</v>
      </c>
      <c r="I25" s="163">
        <f>T24</f>
        <v>323025000</v>
      </c>
      <c r="J25" s="162" t="s">
        <v>328</v>
      </c>
      <c r="K25" s="131" t="s">
        <v>5</v>
      </c>
      <c r="L25" s="267">
        <v>-1.4999999999999999E-2</v>
      </c>
      <c r="M25" s="162" t="s">
        <v>204</v>
      </c>
      <c r="N25" s="164"/>
      <c r="O25" s="164"/>
      <c r="P25" s="164"/>
      <c r="Q25" s="164"/>
      <c r="R25" s="164"/>
      <c r="S25" s="165" t="s">
        <v>8</v>
      </c>
      <c r="T25" s="276">
        <f>ROUNDDOWN(I25*L25,-1)</f>
        <v>-4845370</v>
      </c>
    </row>
    <row r="26" spans="1:20" s="2" customFormat="1" ht="20.100000000000001" customHeight="1" x14ac:dyDescent="0.15">
      <c r="A26" s="442" t="s">
        <v>176</v>
      </c>
      <c r="B26" s="441"/>
      <c r="C26" s="441"/>
      <c r="D26" s="216">
        <v>0</v>
      </c>
      <c r="E26" s="99">
        <f>E27</f>
        <v>0</v>
      </c>
      <c r="F26" s="98">
        <f t="shared" ref="F26:F34" si="0">E26-D26</f>
        <v>0</v>
      </c>
      <c r="G26" s="108">
        <v>0</v>
      </c>
      <c r="H26" s="102"/>
      <c r="I26" s="103"/>
      <c r="J26" s="102"/>
      <c r="K26" s="102"/>
      <c r="L26" s="104"/>
      <c r="M26" s="102"/>
      <c r="N26" s="104"/>
      <c r="O26" s="104"/>
      <c r="P26" s="104"/>
      <c r="Q26" s="104"/>
      <c r="R26" s="104"/>
      <c r="S26" s="102"/>
      <c r="T26" s="261"/>
    </row>
    <row r="27" spans="1:20" s="2" customFormat="1" ht="20.100000000000001" customHeight="1" x14ac:dyDescent="0.15">
      <c r="A27" s="262"/>
      <c r="B27" s="441" t="s">
        <v>177</v>
      </c>
      <c r="C27" s="441"/>
      <c r="D27" s="216">
        <v>0</v>
      </c>
      <c r="E27" s="99">
        <f>E28</f>
        <v>0</v>
      </c>
      <c r="F27" s="176">
        <f t="shared" si="0"/>
        <v>0</v>
      </c>
      <c r="G27" s="108">
        <v>0</v>
      </c>
      <c r="H27" s="102"/>
      <c r="I27" s="103"/>
      <c r="J27" s="102"/>
      <c r="K27" s="102"/>
      <c r="L27" s="104"/>
      <c r="M27" s="102"/>
      <c r="N27" s="104"/>
      <c r="O27" s="104"/>
      <c r="P27" s="104"/>
      <c r="Q27" s="104"/>
      <c r="R27" s="104"/>
      <c r="S27" s="102"/>
      <c r="T27" s="261"/>
    </row>
    <row r="28" spans="1:20" s="2" customFormat="1" ht="20.100000000000001" customHeight="1" x14ac:dyDescent="0.15">
      <c r="A28" s="277"/>
      <c r="B28" s="278"/>
      <c r="C28" s="279" t="s">
        <v>178</v>
      </c>
      <c r="D28" s="280">
        <v>0</v>
      </c>
      <c r="E28" s="281">
        <f>T28+T32</f>
        <v>0</v>
      </c>
      <c r="F28" s="282">
        <f t="shared" si="0"/>
        <v>0</v>
      </c>
      <c r="G28" s="283">
        <v>0</v>
      </c>
      <c r="H28" s="284"/>
      <c r="I28" s="285"/>
      <c r="J28" s="284"/>
      <c r="K28" s="284"/>
      <c r="L28" s="286"/>
      <c r="M28" s="284"/>
      <c r="N28" s="286"/>
      <c r="O28" s="286"/>
      <c r="P28" s="286"/>
      <c r="Q28" s="286"/>
      <c r="R28" s="286"/>
      <c r="S28" s="287"/>
      <c r="T28" s="288"/>
    </row>
    <row r="29" spans="1:20" s="2" customFormat="1" ht="20.100000000000001" customHeight="1" x14ac:dyDescent="0.15">
      <c r="A29" s="439" t="s">
        <v>179</v>
      </c>
      <c r="B29" s="440"/>
      <c r="C29" s="440"/>
      <c r="D29" s="211">
        <v>0</v>
      </c>
      <c r="E29" s="160">
        <f>E30</f>
        <v>0</v>
      </c>
      <c r="F29" s="260">
        <f t="shared" si="0"/>
        <v>0</v>
      </c>
      <c r="G29" s="101">
        <v>0</v>
      </c>
      <c r="H29" s="162"/>
      <c r="I29" s="163"/>
      <c r="J29" s="162"/>
      <c r="K29" s="162"/>
      <c r="L29" s="164"/>
      <c r="M29" s="162"/>
      <c r="N29" s="164"/>
      <c r="O29" s="164"/>
      <c r="P29" s="164"/>
      <c r="Q29" s="164"/>
      <c r="R29" s="164"/>
      <c r="S29" s="162"/>
      <c r="T29" s="276"/>
    </row>
    <row r="30" spans="1:20" s="2" customFormat="1" ht="20.100000000000001" customHeight="1" x14ac:dyDescent="0.15">
      <c r="A30" s="262"/>
      <c r="B30" s="441" t="s">
        <v>180</v>
      </c>
      <c r="C30" s="441"/>
      <c r="D30" s="216">
        <v>0</v>
      </c>
      <c r="E30" s="99">
        <f>E31</f>
        <v>0</v>
      </c>
      <c r="F30" s="176">
        <f t="shared" si="0"/>
        <v>0</v>
      </c>
      <c r="G30" s="108">
        <v>0</v>
      </c>
      <c r="H30" s="102"/>
      <c r="I30" s="103"/>
      <c r="J30" s="102"/>
      <c r="K30" s="102"/>
      <c r="L30" s="104"/>
      <c r="M30" s="102"/>
      <c r="N30" s="104"/>
      <c r="O30" s="104"/>
      <c r="P30" s="104"/>
      <c r="Q30" s="104"/>
      <c r="R30" s="104"/>
      <c r="S30" s="102"/>
      <c r="T30" s="261"/>
    </row>
    <row r="31" spans="1:20" s="2" customFormat="1" ht="20.100000000000001" customHeight="1" x14ac:dyDescent="0.15">
      <c r="A31" s="263"/>
      <c r="B31" s="155"/>
      <c r="C31" s="122" t="s">
        <v>181</v>
      </c>
      <c r="D31" s="192">
        <v>0</v>
      </c>
      <c r="E31" s="124">
        <v>0</v>
      </c>
      <c r="F31" s="123">
        <f t="shared" si="0"/>
        <v>0</v>
      </c>
      <c r="G31" s="108">
        <v>0</v>
      </c>
      <c r="H31" s="131"/>
      <c r="I31" s="132"/>
      <c r="J31" s="131"/>
      <c r="K31" s="131"/>
      <c r="L31" s="133"/>
      <c r="M31" s="131"/>
      <c r="N31" s="133"/>
      <c r="O31" s="133"/>
      <c r="P31" s="133"/>
      <c r="Q31" s="133"/>
      <c r="R31" s="133"/>
      <c r="S31" s="134"/>
      <c r="T31" s="266"/>
    </row>
    <row r="32" spans="1:20" s="2" customFormat="1" ht="20.100000000000001" customHeight="1" x14ac:dyDescent="0.15">
      <c r="A32" s="442" t="s">
        <v>182</v>
      </c>
      <c r="B32" s="441"/>
      <c r="C32" s="441"/>
      <c r="D32" s="216">
        <f>D33</f>
        <v>90313900</v>
      </c>
      <c r="E32" s="99">
        <f>E33</f>
        <v>86029400</v>
      </c>
      <c r="F32" s="176">
        <f t="shared" si="0"/>
        <v>-4284500</v>
      </c>
      <c r="G32" s="108">
        <f>E32/D32*100</f>
        <v>95.255990495372259</v>
      </c>
      <c r="H32" s="102"/>
      <c r="I32" s="103"/>
      <c r="J32" s="102"/>
      <c r="K32" s="102"/>
      <c r="L32" s="104"/>
      <c r="M32" s="102"/>
      <c r="N32" s="104"/>
      <c r="O32" s="104"/>
      <c r="P32" s="104"/>
      <c r="Q32" s="104"/>
      <c r="R32" s="104"/>
      <c r="S32" s="102"/>
      <c r="T32" s="261"/>
    </row>
    <row r="33" spans="1:22" s="2" customFormat="1" ht="20.100000000000001" customHeight="1" x14ac:dyDescent="0.15">
      <c r="A33" s="262"/>
      <c r="B33" s="441" t="s">
        <v>183</v>
      </c>
      <c r="C33" s="441"/>
      <c r="D33" s="216">
        <f>D34+D39+D46+D47</f>
        <v>90313900</v>
      </c>
      <c r="E33" s="99">
        <f>E34+E39+E46+E47</f>
        <v>86029400</v>
      </c>
      <c r="F33" s="176">
        <f t="shared" si="0"/>
        <v>-4284500</v>
      </c>
      <c r="G33" s="108">
        <f>E33/D33*100</f>
        <v>95.255990495372259</v>
      </c>
      <c r="H33" s="102"/>
      <c r="I33" s="103"/>
      <c r="J33" s="102"/>
      <c r="K33" s="102"/>
      <c r="L33" s="104"/>
      <c r="M33" s="102"/>
      <c r="N33" s="104"/>
      <c r="O33" s="104"/>
      <c r="P33" s="104"/>
      <c r="Q33" s="104"/>
      <c r="R33" s="104"/>
      <c r="S33" s="102"/>
      <c r="T33" s="261"/>
    </row>
    <row r="34" spans="1:22" s="2" customFormat="1" ht="19.5" customHeight="1" x14ac:dyDescent="0.15">
      <c r="A34" s="263"/>
      <c r="B34" s="155"/>
      <c r="C34" s="112" t="s">
        <v>184</v>
      </c>
      <c r="D34" s="166">
        <v>80946800</v>
      </c>
      <c r="E34" s="114">
        <f>SUM(T34:T38)</f>
        <v>76627800</v>
      </c>
      <c r="F34" s="113">
        <f t="shared" si="0"/>
        <v>-4319000</v>
      </c>
      <c r="G34" s="138">
        <f>E34/D34*100</f>
        <v>94.664396863124907</v>
      </c>
      <c r="H34" s="131" t="s">
        <v>327</v>
      </c>
      <c r="I34" s="132">
        <v>260000</v>
      </c>
      <c r="J34" s="131" t="s">
        <v>4</v>
      </c>
      <c r="K34" s="131" t="s">
        <v>5</v>
      </c>
      <c r="L34" s="133">
        <v>24</v>
      </c>
      <c r="M34" s="131" t="s">
        <v>7</v>
      </c>
      <c r="N34" s="133" t="s">
        <v>5</v>
      </c>
      <c r="O34" s="133">
        <v>12</v>
      </c>
      <c r="P34" s="133" t="s">
        <v>9</v>
      </c>
      <c r="Q34" s="133" t="s">
        <v>5</v>
      </c>
      <c r="R34" s="272">
        <v>0.9</v>
      </c>
      <c r="S34" s="134" t="s">
        <v>8</v>
      </c>
      <c r="T34" s="266">
        <f>ROUND(I34*L34*O34*R34,-1)</f>
        <v>67392000</v>
      </c>
      <c r="V34" s="4"/>
    </row>
    <row r="35" spans="1:22" s="2" customFormat="1" ht="20.100000000000001" customHeight="1" x14ac:dyDescent="0.15">
      <c r="A35" s="263"/>
      <c r="B35" s="155"/>
      <c r="C35" s="122"/>
      <c r="D35" s="192"/>
      <c r="E35" s="124"/>
      <c r="F35" s="123"/>
      <c r="G35" s="116"/>
      <c r="H35" s="131" t="s">
        <v>326</v>
      </c>
      <c r="I35" s="132">
        <v>28250</v>
      </c>
      <c r="J35" s="131" t="s">
        <v>4</v>
      </c>
      <c r="K35" s="131" t="s">
        <v>5</v>
      </c>
      <c r="L35" s="133">
        <v>24</v>
      </c>
      <c r="M35" s="131" t="s">
        <v>7</v>
      </c>
      <c r="N35" s="133" t="s">
        <v>5</v>
      </c>
      <c r="O35" s="133">
        <v>9</v>
      </c>
      <c r="P35" s="133" t="s">
        <v>9</v>
      </c>
      <c r="Q35" s="133" t="s">
        <v>5</v>
      </c>
      <c r="R35" s="272">
        <v>0.9</v>
      </c>
      <c r="S35" s="134" t="s">
        <v>8</v>
      </c>
      <c r="T35" s="266">
        <f>ROUND(I35*L35*O35*R35,-1)</f>
        <v>5491800</v>
      </c>
    </row>
    <row r="36" spans="1:22" s="2" customFormat="1" ht="20.100000000000001" customHeight="1" x14ac:dyDescent="0.15">
      <c r="A36" s="263"/>
      <c r="B36" s="155"/>
      <c r="C36" s="122"/>
      <c r="D36" s="192"/>
      <c r="E36" s="124"/>
      <c r="F36" s="123"/>
      <c r="G36" s="116"/>
      <c r="H36" s="131" t="s">
        <v>325</v>
      </c>
      <c r="I36" s="132">
        <v>50000</v>
      </c>
      <c r="J36" s="131" t="s">
        <v>4</v>
      </c>
      <c r="K36" s="131" t="s">
        <v>5</v>
      </c>
      <c r="L36" s="133">
        <v>24</v>
      </c>
      <c r="M36" s="131" t="s">
        <v>7</v>
      </c>
      <c r="N36" s="133" t="s">
        <v>5</v>
      </c>
      <c r="O36" s="133">
        <v>2</v>
      </c>
      <c r="P36" s="133" t="s">
        <v>10</v>
      </c>
      <c r="Q36" s="133" t="s">
        <v>5</v>
      </c>
      <c r="R36" s="272">
        <v>0.9</v>
      </c>
      <c r="S36" s="134" t="s">
        <v>8</v>
      </c>
      <c r="T36" s="266">
        <f>ROUND(I36*L36*O36*R36,-1)</f>
        <v>2160000</v>
      </c>
    </row>
    <row r="37" spans="1:22" s="2" customFormat="1" ht="20.100000000000001" customHeight="1" x14ac:dyDescent="0.15">
      <c r="A37" s="263"/>
      <c r="B37" s="155"/>
      <c r="C37" s="122"/>
      <c r="D37" s="192"/>
      <c r="E37" s="124"/>
      <c r="F37" s="123"/>
      <c r="G37" s="116"/>
      <c r="H37" s="131" t="s">
        <v>324</v>
      </c>
      <c r="I37" s="132">
        <v>40000</v>
      </c>
      <c r="J37" s="131" t="s">
        <v>4</v>
      </c>
      <c r="K37" s="131" t="s">
        <v>5</v>
      </c>
      <c r="L37" s="133">
        <v>24</v>
      </c>
      <c r="M37" s="131" t="s">
        <v>7</v>
      </c>
      <c r="N37" s="133" t="s">
        <v>5</v>
      </c>
      <c r="O37" s="133">
        <v>1</v>
      </c>
      <c r="P37" s="133" t="s">
        <v>10</v>
      </c>
      <c r="Q37" s="133" t="s">
        <v>5</v>
      </c>
      <c r="R37" s="272">
        <v>0.9</v>
      </c>
      <c r="S37" s="134" t="s">
        <v>8</v>
      </c>
      <c r="T37" s="266">
        <f>ROUND(I37*L37*O37*R37,-1)</f>
        <v>864000</v>
      </c>
      <c r="V37" s="4"/>
    </row>
    <row r="38" spans="1:22" s="2" customFormat="1" ht="20.100000000000001" customHeight="1" x14ac:dyDescent="0.15">
      <c r="A38" s="263"/>
      <c r="B38" s="155"/>
      <c r="C38" s="122"/>
      <c r="D38" s="192"/>
      <c r="E38" s="124"/>
      <c r="F38" s="123"/>
      <c r="G38" s="116"/>
      <c r="H38" s="131" t="s">
        <v>323</v>
      </c>
      <c r="I38" s="132">
        <v>800000</v>
      </c>
      <c r="J38" s="131" t="s">
        <v>4</v>
      </c>
      <c r="K38" s="131" t="s">
        <v>5</v>
      </c>
      <c r="L38" s="133">
        <v>1</v>
      </c>
      <c r="M38" s="131" t="s">
        <v>11</v>
      </c>
      <c r="N38" s="133" t="s">
        <v>5</v>
      </c>
      <c r="O38" s="272">
        <v>0.9</v>
      </c>
      <c r="P38" s="133"/>
      <c r="Q38" s="133"/>
      <c r="R38" s="133"/>
      <c r="S38" s="134" t="s">
        <v>8</v>
      </c>
      <c r="T38" s="266">
        <f>I38*L38*O38</f>
        <v>720000</v>
      </c>
    </row>
    <row r="39" spans="1:22" s="2" customFormat="1" ht="20.100000000000001" customHeight="1" x14ac:dyDescent="0.15">
      <c r="A39" s="263"/>
      <c r="B39" s="155"/>
      <c r="C39" s="112" t="s">
        <v>188</v>
      </c>
      <c r="D39" s="166">
        <v>9367100</v>
      </c>
      <c r="E39" s="114">
        <f>SUM(T39:T45)</f>
        <v>9401600</v>
      </c>
      <c r="F39" s="113">
        <f>E39-D39</f>
        <v>34500</v>
      </c>
      <c r="G39" s="138">
        <f>E39/D39*100</f>
        <v>100.36831036286577</v>
      </c>
      <c r="H39" s="117" t="s">
        <v>327</v>
      </c>
      <c r="I39" s="118">
        <v>260000</v>
      </c>
      <c r="J39" s="117" t="s">
        <v>4</v>
      </c>
      <c r="K39" s="117" t="s">
        <v>5</v>
      </c>
      <c r="L39" s="119">
        <v>24</v>
      </c>
      <c r="M39" s="117" t="s">
        <v>7</v>
      </c>
      <c r="N39" s="119" t="s">
        <v>5</v>
      </c>
      <c r="O39" s="119">
        <v>12</v>
      </c>
      <c r="P39" s="119" t="s">
        <v>9</v>
      </c>
      <c r="Q39" s="119" t="s">
        <v>5</v>
      </c>
      <c r="R39" s="290">
        <v>0.1</v>
      </c>
      <c r="S39" s="120"/>
      <c r="T39" s="274">
        <f>ROUND(I39*L39*O39*R39,-1)</f>
        <v>7488000</v>
      </c>
    </row>
    <row r="40" spans="1:22" s="2" customFormat="1" ht="20.100000000000001" customHeight="1" x14ac:dyDescent="0.15">
      <c r="A40" s="263" t="s">
        <v>204</v>
      </c>
      <c r="B40" s="155"/>
      <c r="C40" s="122"/>
      <c r="D40" s="192"/>
      <c r="E40" s="124"/>
      <c r="F40" s="123"/>
      <c r="G40" s="116"/>
      <c r="H40" s="131" t="s">
        <v>326</v>
      </c>
      <c r="I40" s="132">
        <v>28250</v>
      </c>
      <c r="J40" s="131" t="s">
        <v>4</v>
      </c>
      <c r="K40" s="131" t="s">
        <v>5</v>
      </c>
      <c r="L40" s="133">
        <v>24</v>
      </c>
      <c r="M40" s="131" t="s">
        <v>7</v>
      </c>
      <c r="N40" s="133" t="s">
        <v>5</v>
      </c>
      <c r="O40" s="133">
        <v>12</v>
      </c>
      <c r="P40" s="133" t="s">
        <v>9</v>
      </c>
      <c r="Q40" s="133" t="s">
        <v>5</v>
      </c>
      <c r="R40" s="272">
        <v>0.1</v>
      </c>
      <c r="S40" s="134" t="s">
        <v>8</v>
      </c>
      <c r="T40" s="266">
        <f>ROUND(I40*L40*O40*R40,-1)</f>
        <v>813600</v>
      </c>
    </row>
    <row r="41" spans="1:22" s="2" customFormat="1" ht="20.100000000000001" customHeight="1" x14ac:dyDescent="0.15">
      <c r="A41" s="263"/>
      <c r="B41" s="155"/>
      <c r="C41" s="122"/>
      <c r="D41" s="192"/>
      <c r="E41" s="124"/>
      <c r="F41" s="123"/>
      <c r="G41" s="116"/>
      <c r="H41" s="131" t="s">
        <v>325</v>
      </c>
      <c r="I41" s="132">
        <v>50000</v>
      </c>
      <c r="J41" s="131" t="s">
        <v>4</v>
      </c>
      <c r="K41" s="131" t="s">
        <v>5</v>
      </c>
      <c r="L41" s="133">
        <v>24</v>
      </c>
      <c r="M41" s="131" t="s">
        <v>7</v>
      </c>
      <c r="N41" s="133" t="s">
        <v>5</v>
      </c>
      <c r="O41" s="133">
        <v>2</v>
      </c>
      <c r="P41" s="133" t="s">
        <v>10</v>
      </c>
      <c r="Q41" s="133" t="s">
        <v>5</v>
      </c>
      <c r="R41" s="272">
        <v>0.1</v>
      </c>
      <c r="S41" s="134" t="s">
        <v>8</v>
      </c>
      <c r="T41" s="266">
        <f>ROUND(I41*L41*O41*R41,-1)</f>
        <v>240000</v>
      </c>
    </row>
    <row r="42" spans="1:22" s="2" customFormat="1" ht="20.100000000000001" customHeight="1" x14ac:dyDescent="0.15">
      <c r="A42" s="263"/>
      <c r="B42" s="155"/>
      <c r="C42" s="122"/>
      <c r="D42" s="192"/>
      <c r="E42" s="124"/>
      <c r="F42" s="123"/>
      <c r="G42" s="116"/>
      <c r="H42" s="131" t="s">
        <v>324</v>
      </c>
      <c r="I42" s="132">
        <v>40000</v>
      </c>
      <c r="J42" s="131" t="s">
        <v>4</v>
      </c>
      <c r="K42" s="131" t="s">
        <v>5</v>
      </c>
      <c r="L42" s="133">
        <v>24</v>
      </c>
      <c r="M42" s="131" t="s">
        <v>7</v>
      </c>
      <c r="N42" s="133" t="s">
        <v>5</v>
      </c>
      <c r="O42" s="133">
        <v>1</v>
      </c>
      <c r="P42" s="133" t="s">
        <v>10</v>
      </c>
      <c r="Q42" s="133" t="s">
        <v>5</v>
      </c>
      <c r="R42" s="272">
        <v>0.1</v>
      </c>
      <c r="S42" s="134" t="s">
        <v>8</v>
      </c>
      <c r="T42" s="266">
        <f>ROUND(I42*L42*O42*R42,-1)</f>
        <v>96000</v>
      </c>
    </row>
    <row r="43" spans="1:22" s="2" customFormat="1" ht="20.100000000000001" customHeight="1" x14ac:dyDescent="0.15">
      <c r="A43" s="263"/>
      <c r="B43" s="155"/>
      <c r="C43" s="122"/>
      <c r="D43" s="192"/>
      <c r="E43" s="124"/>
      <c r="F43" s="123"/>
      <c r="G43" s="116"/>
      <c r="H43" s="131" t="s">
        <v>323</v>
      </c>
      <c r="I43" s="132">
        <v>800000</v>
      </c>
      <c r="J43" s="131" t="s">
        <v>4</v>
      </c>
      <c r="K43" s="131" t="s">
        <v>5</v>
      </c>
      <c r="L43" s="133">
        <v>1</v>
      </c>
      <c r="M43" s="131" t="s">
        <v>11</v>
      </c>
      <c r="N43" s="133" t="s">
        <v>5</v>
      </c>
      <c r="O43" s="272">
        <v>0.1</v>
      </c>
      <c r="P43" s="133"/>
      <c r="Q43" s="133"/>
      <c r="R43" s="133"/>
      <c r="S43" s="134" t="s">
        <v>8</v>
      </c>
      <c r="T43" s="266">
        <f>I43*L43*O43</f>
        <v>80000</v>
      </c>
    </row>
    <row r="44" spans="1:22" s="2" customFormat="1" ht="20.100000000000001" customHeight="1" x14ac:dyDescent="0.15">
      <c r="A44" s="263"/>
      <c r="B44" s="155"/>
      <c r="C44" s="122"/>
      <c r="D44" s="192"/>
      <c r="E44" s="124"/>
      <c r="F44" s="123"/>
      <c r="G44" s="116"/>
      <c r="H44" s="131" t="s">
        <v>322</v>
      </c>
      <c r="I44" s="132">
        <v>13500</v>
      </c>
      <c r="J44" s="131" t="s">
        <v>4</v>
      </c>
      <c r="K44" s="131" t="s">
        <v>5</v>
      </c>
      <c r="L44" s="133">
        <v>24</v>
      </c>
      <c r="M44" s="131" t="s">
        <v>7</v>
      </c>
      <c r="N44" s="133" t="s">
        <v>5</v>
      </c>
      <c r="O44" s="133">
        <v>1</v>
      </c>
      <c r="P44" s="133" t="s">
        <v>10</v>
      </c>
      <c r="Q44" s="133"/>
      <c r="R44" s="272"/>
      <c r="S44" s="134" t="s">
        <v>8</v>
      </c>
      <c r="T44" s="266">
        <f>I44*L44*O44</f>
        <v>324000</v>
      </c>
    </row>
    <row r="45" spans="1:22" s="2" customFormat="1" ht="20.100000000000001" customHeight="1" x14ac:dyDescent="0.15">
      <c r="A45" s="263"/>
      <c r="B45" s="155"/>
      <c r="C45" s="122"/>
      <c r="D45" s="192"/>
      <c r="E45" s="124"/>
      <c r="F45" s="123"/>
      <c r="G45" s="116"/>
      <c r="H45" s="131" t="s">
        <v>321</v>
      </c>
      <c r="I45" s="132">
        <v>15000</v>
      </c>
      <c r="J45" s="131" t="s">
        <v>4</v>
      </c>
      <c r="K45" s="131" t="s">
        <v>5</v>
      </c>
      <c r="L45" s="133">
        <v>24</v>
      </c>
      <c r="M45" s="131" t="s">
        <v>7</v>
      </c>
      <c r="N45" s="133" t="s">
        <v>5</v>
      </c>
      <c r="O45" s="133">
        <v>1</v>
      </c>
      <c r="P45" s="133" t="s">
        <v>10</v>
      </c>
      <c r="Q45" s="133"/>
      <c r="R45" s="272"/>
      <c r="S45" s="134" t="s">
        <v>8</v>
      </c>
      <c r="T45" s="266">
        <f>I45*L45*O45</f>
        <v>360000</v>
      </c>
    </row>
    <row r="46" spans="1:22" s="2" customFormat="1" ht="20.100000000000001" customHeight="1" x14ac:dyDescent="0.15">
      <c r="A46" s="263"/>
      <c r="B46" s="155"/>
      <c r="C46" s="112" t="s">
        <v>191</v>
      </c>
      <c r="D46" s="166">
        <v>0</v>
      </c>
      <c r="E46" s="114">
        <v>0</v>
      </c>
      <c r="F46" s="113">
        <f t="shared" ref="F46:F54" si="1">E46-D46</f>
        <v>0</v>
      </c>
      <c r="G46" s="108">
        <v>0</v>
      </c>
      <c r="H46" s="291"/>
      <c r="I46" s="292"/>
      <c r="J46" s="291"/>
      <c r="K46" s="291"/>
      <c r="L46" s="293"/>
      <c r="M46" s="291"/>
      <c r="N46" s="293"/>
      <c r="O46" s="293"/>
      <c r="P46" s="293"/>
      <c r="Q46" s="293"/>
      <c r="R46" s="293"/>
      <c r="S46" s="294"/>
      <c r="T46" s="295"/>
    </row>
    <row r="47" spans="1:22" s="2" customFormat="1" ht="20.100000000000001" customHeight="1" x14ac:dyDescent="0.15">
      <c r="A47" s="263"/>
      <c r="B47" s="155"/>
      <c r="C47" s="188" t="s">
        <v>192</v>
      </c>
      <c r="D47" s="216">
        <v>0</v>
      </c>
      <c r="E47" s="99">
        <v>0</v>
      </c>
      <c r="F47" s="176">
        <f t="shared" si="1"/>
        <v>0</v>
      </c>
      <c r="G47" s="108">
        <v>0</v>
      </c>
      <c r="H47" s="102"/>
      <c r="I47" s="103"/>
      <c r="J47" s="102"/>
      <c r="K47" s="102"/>
      <c r="L47" s="104"/>
      <c r="M47" s="102"/>
      <c r="N47" s="104"/>
      <c r="O47" s="104"/>
      <c r="P47" s="104"/>
      <c r="Q47" s="104"/>
      <c r="R47" s="104"/>
      <c r="S47" s="189"/>
      <c r="T47" s="261"/>
    </row>
    <row r="48" spans="1:22" s="2" customFormat="1" ht="20.100000000000001" customHeight="1" x14ac:dyDescent="0.15">
      <c r="A48" s="296" t="s">
        <v>193</v>
      </c>
      <c r="B48" s="102"/>
      <c r="C48" s="107"/>
      <c r="D48" s="216">
        <f>D49</f>
        <v>30000000</v>
      </c>
      <c r="E48" s="99">
        <f>E49</f>
        <v>30000000</v>
      </c>
      <c r="F48" s="176">
        <f t="shared" si="1"/>
        <v>0</v>
      </c>
      <c r="G48" s="108">
        <f t="shared" ref="G48:G54" si="2">E48/D48*100</f>
        <v>100</v>
      </c>
      <c r="H48" s="102"/>
      <c r="I48" s="103"/>
      <c r="J48" s="102"/>
      <c r="K48" s="102"/>
      <c r="L48" s="104"/>
      <c r="M48" s="102"/>
      <c r="N48" s="104"/>
      <c r="O48" s="104"/>
      <c r="P48" s="104"/>
      <c r="Q48" s="104"/>
      <c r="R48" s="104"/>
      <c r="S48" s="102"/>
      <c r="T48" s="261"/>
    </row>
    <row r="49" spans="1:20" s="2" customFormat="1" ht="20.100000000000001" customHeight="1" x14ac:dyDescent="0.15">
      <c r="A49" s="262"/>
      <c r="B49" s="239" t="s">
        <v>194</v>
      </c>
      <c r="C49" s="107"/>
      <c r="D49" s="216">
        <f>D50+D51</f>
        <v>30000000</v>
      </c>
      <c r="E49" s="99">
        <f>E50+E51</f>
        <v>30000000</v>
      </c>
      <c r="F49" s="297">
        <f t="shared" si="1"/>
        <v>0</v>
      </c>
      <c r="G49" s="108">
        <f t="shared" si="2"/>
        <v>100</v>
      </c>
      <c r="H49" s="102"/>
      <c r="I49" s="103"/>
      <c r="J49" s="102"/>
      <c r="K49" s="102"/>
      <c r="L49" s="104"/>
      <c r="M49" s="102"/>
      <c r="N49" s="104"/>
      <c r="O49" s="104"/>
      <c r="P49" s="104"/>
      <c r="Q49" s="104"/>
      <c r="R49" s="104"/>
      <c r="S49" s="102"/>
      <c r="T49" s="261"/>
    </row>
    <row r="50" spans="1:20" s="2" customFormat="1" ht="20.100000000000001" customHeight="1" x14ac:dyDescent="0.15">
      <c r="A50" s="263"/>
      <c r="B50" s="167"/>
      <c r="C50" s="112" t="s">
        <v>195</v>
      </c>
      <c r="D50" s="166">
        <v>10000000</v>
      </c>
      <c r="E50" s="114">
        <v>10000000</v>
      </c>
      <c r="F50" s="298">
        <f t="shared" si="1"/>
        <v>0</v>
      </c>
      <c r="G50" s="108">
        <f t="shared" si="2"/>
        <v>100</v>
      </c>
      <c r="H50" s="231"/>
      <c r="I50" s="118"/>
      <c r="J50" s="117"/>
      <c r="K50" s="117"/>
      <c r="L50" s="119"/>
      <c r="M50" s="117"/>
      <c r="N50" s="119"/>
      <c r="O50" s="119"/>
      <c r="P50" s="119"/>
      <c r="Q50" s="119"/>
      <c r="R50" s="119"/>
      <c r="S50" s="120"/>
      <c r="T50" s="274"/>
    </row>
    <row r="51" spans="1:20" s="2" customFormat="1" ht="20.100000000000001" customHeight="1" x14ac:dyDescent="0.15">
      <c r="A51" s="299"/>
      <c r="B51" s="300"/>
      <c r="C51" s="301" t="s">
        <v>196</v>
      </c>
      <c r="D51" s="302">
        <v>20000000</v>
      </c>
      <c r="E51" s="303">
        <v>20000000</v>
      </c>
      <c r="F51" s="304">
        <f t="shared" si="1"/>
        <v>0</v>
      </c>
      <c r="G51" s="283">
        <f t="shared" si="2"/>
        <v>100</v>
      </c>
      <c r="H51" s="305"/>
      <c r="I51" s="306"/>
      <c r="J51" s="305"/>
      <c r="K51" s="305"/>
      <c r="L51" s="307"/>
      <c r="M51" s="305"/>
      <c r="N51" s="307"/>
      <c r="O51" s="307"/>
      <c r="P51" s="307"/>
      <c r="Q51" s="307"/>
      <c r="R51" s="307"/>
      <c r="S51" s="308"/>
      <c r="T51" s="309"/>
    </row>
    <row r="52" spans="1:20" s="2" customFormat="1" ht="20.100000000000001" customHeight="1" x14ac:dyDescent="0.15">
      <c r="A52" s="310" t="s">
        <v>197</v>
      </c>
      <c r="B52" s="311"/>
      <c r="C52" s="312"/>
      <c r="D52" s="256">
        <f>D53</f>
        <v>3395162570</v>
      </c>
      <c r="E52" s="92">
        <f>E53</f>
        <v>3365417720</v>
      </c>
      <c r="F52" s="257">
        <f t="shared" si="1"/>
        <v>-29744850</v>
      </c>
      <c r="G52" s="93">
        <f t="shared" si="2"/>
        <v>99.123904985792777</v>
      </c>
      <c r="H52" s="95"/>
      <c r="I52" s="94"/>
      <c r="J52" s="95"/>
      <c r="K52" s="95"/>
      <c r="L52" s="96"/>
      <c r="M52" s="95"/>
      <c r="N52" s="96"/>
      <c r="O52" s="96"/>
      <c r="P52" s="96"/>
      <c r="Q52" s="96"/>
      <c r="R52" s="96"/>
      <c r="S52" s="95"/>
      <c r="T52" s="313"/>
    </row>
    <row r="53" spans="1:20" s="2" customFormat="1" ht="20.100000000000001" customHeight="1" x14ac:dyDescent="0.15">
      <c r="A53" s="262"/>
      <c r="B53" s="314" t="s">
        <v>198</v>
      </c>
      <c r="C53" s="188"/>
      <c r="D53" s="216">
        <f>D54+D78</f>
        <v>3395162570</v>
      </c>
      <c r="E53" s="216">
        <f>E54+E78</f>
        <v>3365417720</v>
      </c>
      <c r="F53" s="176">
        <f t="shared" si="1"/>
        <v>-29744850</v>
      </c>
      <c r="G53" s="108">
        <f t="shared" si="2"/>
        <v>99.123904985792777</v>
      </c>
      <c r="H53" s="102"/>
      <c r="I53" s="103"/>
      <c r="J53" s="102"/>
      <c r="K53" s="102"/>
      <c r="L53" s="104"/>
      <c r="M53" s="102"/>
      <c r="N53" s="104"/>
      <c r="O53" s="104"/>
      <c r="P53" s="104"/>
      <c r="Q53" s="104"/>
      <c r="R53" s="104"/>
      <c r="S53" s="102"/>
      <c r="T53" s="261"/>
    </row>
    <row r="54" spans="1:20" s="2" customFormat="1" ht="20.100000000000001" customHeight="1" x14ac:dyDescent="0.15">
      <c r="A54" s="263"/>
      <c r="B54" s="226"/>
      <c r="C54" s="188" t="s">
        <v>199</v>
      </c>
      <c r="D54" s="216">
        <v>3091289610</v>
      </c>
      <c r="E54" s="99">
        <f>T55+T74</f>
        <v>3064794290</v>
      </c>
      <c r="F54" s="98">
        <f t="shared" si="1"/>
        <v>-26495320</v>
      </c>
      <c r="G54" s="108">
        <f t="shared" si="2"/>
        <v>99.14290398692215</v>
      </c>
      <c r="H54" s="315"/>
      <c r="I54" s="316"/>
      <c r="J54" s="102"/>
      <c r="K54" s="102"/>
      <c r="L54" s="104"/>
      <c r="M54" s="102"/>
      <c r="N54" s="104"/>
      <c r="O54" s="104"/>
      <c r="P54" s="104"/>
      <c r="Q54" s="104"/>
      <c r="R54" s="104"/>
      <c r="S54" s="102"/>
      <c r="T54" s="265"/>
    </row>
    <row r="55" spans="1:20" s="2" customFormat="1" ht="20.100000000000001" customHeight="1" x14ac:dyDescent="0.15">
      <c r="A55" s="263"/>
      <c r="B55" s="155"/>
      <c r="C55" s="122"/>
      <c r="D55" s="192"/>
      <c r="E55" s="124"/>
      <c r="F55" s="317"/>
      <c r="G55" s="116"/>
      <c r="H55" s="318" t="s">
        <v>320</v>
      </c>
      <c r="I55" s="113"/>
      <c r="J55" s="117"/>
      <c r="K55" s="117"/>
      <c r="L55" s="119"/>
      <c r="M55" s="117"/>
      <c r="N55" s="119"/>
      <c r="O55" s="119"/>
      <c r="P55" s="119"/>
      <c r="Q55" s="119"/>
      <c r="R55" s="119"/>
      <c r="S55" s="117"/>
      <c r="T55" s="274">
        <f>SUM(T56:T73)</f>
        <v>3006234290</v>
      </c>
    </row>
    <row r="56" spans="1:20" s="2" customFormat="1" ht="20.100000000000001" customHeight="1" x14ac:dyDescent="0.15">
      <c r="A56" s="263"/>
      <c r="B56" s="122"/>
      <c r="C56" s="122"/>
      <c r="D56" s="192"/>
      <c r="E56" s="124"/>
      <c r="F56" s="192"/>
      <c r="G56" s="116"/>
      <c r="H56" s="136" t="s">
        <v>175</v>
      </c>
      <c r="I56" s="132">
        <f>SUM(T57:T73)</f>
        <v>3052014510</v>
      </c>
      <c r="J56" s="131" t="s">
        <v>4</v>
      </c>
      <c r="K56" s="131" t="s">
        <v>5</v>
      </c>
      <c r="L56" s="267">
        <v>-1.4999999999999999E-2</v>
      </c>
      <c r="M56" s="131"/>
      <c r="N56" s="133"/>
      <c r="O56" s="133"/>
      <c r="P56" s="133"/>
      <c r="Q56" s="133"/>
      <c r="R56" s="133"/>
      <c r="S56" s="134" t="s">
        <v>8</v>
      </c>
      <c r="T56" s="266">
        <f>ROUND(I56*L56,-1)</f>
        <v>-45780220</v>
      </c>
    </row>
    <row r="57" spans="1:20" s="2" customFormat="1" ht="20.100000000000001" customHeight="1" x14ac:dyDescent="0.15">
      <c r="A57" s="263"/>
      <c r="B57" s="155"/>
      <c r="C57" s="122"/>
      <c r="D57" s="192"/>
      <c r="E57" s="124"/>
      <c r="F57" s="123"/>
      <c r="G57" s="116"/>
      <c r="H57" s="268" t="s">
        <v>170</v>
      </c>
      <c r="I57" s="198">
        <v>78200</v>
      </c>
      <c r="J57" s="196" t="s">
        <v>4</v>
      </c>
      <c r="K57" s="196" t="s">
        <v>5</v>
      </c>
      <c r="L57" s="269">
        <v>0.8</v>
      </c>
      <c r="M57" s="196" t="s">
        <v>5</v>
      </c>
      <c r="N57" s="215">
        <v>365</v>
      </c>
      <c r="O57" s="215" t="s">
        <v>6</v>
      </c>
      <c r="P57" s="215" t="s">
        <v>5</v>
      </c>
      <c r="Q57" s="215">
        <v>7</v>
      </c>
      <c r="R57" s="215" t="s">
        <v>7</v>
      </c>
      <c r="S57" s="270" t="s">
        <v>8</v>
      </c>
      <c r="T57" s="418">
        <f t="shared" ref="T57:T73" si="3">ROUND(I57*L57*N57*Q57,-1)</f>
        <v>159840800</v>
      </c>
    </row>
    <row r="58" spans="1:20" s="2" customFormat="1" ht="20.100000000000001" customHeight="1" x14ac:dyDescent="0.15">
      <c r="A58" s="263"/>
      <c r="B58" s="155"/>
      <c r="C58" s="122"/>
      <c r="D58" s="192"/>
      <c r="E58" s="124"/>
      <c r="F58" s="123"/>
      <c r="G58" s="116"/>
      <c r="H58" s="268" t="s">
        <v>171</v>
      </c>
      <c r="I58" s="198">
        <v>72550</v>
      </c>
      <c r="J58" s="196" t="s">
        <v>4</v>
      </c>
      <c r="K58" s="196" t="s">
        <v>5</v>
      </c>
      <c r="L58" s="269">
        <v>0.8</v>
      </c>
      <c r="M58" s="196" t="s">
        <v>5</v>
      </c>
      <c r="N58" s="215">
        <v>365</v>
      </c>
      <c r="O58" s="215" t="s">
        <v>6</v>
      </c>
      <c r="P58" s="215" t="s">
        <v>5</v>
      </c>
      <c r="Q58" s="215">
        <v>15</v>
      </c>
      <c r="R58" s="215" t="s">
        <v>7</v>
      </c>
      <c r="S58" s="270" t="s">
        <v>8</v>
      </c>
      <c r="T58" s="418">
        <f t="shared" si="3"/>
        <v>317769000</v>
      </c>
    </row>
    <row r="59" spans="1:20" s="2" customFormat="1" ht="20.100000000000001" customHeight="1" x14ac:dyDescent="0.15">
      <c r="A59" s="263"/>
      <c r="B59" s="155"/>
      <c r="C59" s="122"/>
      <c r="D59" s="192"/>
      <c r="E59" s="124"/>
      <c r="F59" s="123"/>
      <c r="G59" s="116"/>
      <c r="H59" s="268" t="s">
        <v>172</v>
      </c>
      <c r="I59" s="198">
        <v>68510</v>
      </c>
      <c r="J59" s="196" t="s">
        <v>4</v>
      </c>
      <c r="K59" s="196" t="s">
        <v>5</v>
      </c>
      <c r="L59" s="269">
        <v>0.8</v>
      </c>
      <c r="M59" s="196" t="s">
        <v>5</v>
      </c>
      <c r="N59" s="215">
        <v>365</v>
      </c>
      <c r="O59" s="215" t="s">
        <v>6</v>
      </c>
      <c r="P59" s="215" t="s">
        <v>5</v>
      </c>
      <c r="Q59" s="215">
        <v>19</v>
      </c>
      <c r="R59" s="215" t="s">
        <v>7</v>
      </c>
      <c r="S59" s="270" t="s">
        <v>8</v>
      </c>
      <c r="T59" s="418">
        <f t="shared" si="3"/>
        <v>380093480</v>
      </c>
    </row>
    <row r="60" spans="1:20" s="2" customFormat="1" ht="20.100000000000001" customHeight="1" x14ac:dyDescent="0.15">
      <c r="A60" s="263"/>
      <c r="B60" s="155"/>
      <c r="C60" s="122"/>
      <c r="D60" s="192"/>
      <c r="E60" s="124"/>
      <c r="F60" s="123"/>
      <c r="G60" s="116"/>
      <c r="H60" s="268" t="s">
        <v>173</v>
      </c>
      <c r="I60" s="198">
        <v>68510</v>
      </c>
      <c r="J60" s="196" t="s">
        <v>4</v>
      </c>
      <c r="K60" s="196" t="s">
        <v>5</v>
      </c>
      <c r="L60" s="269">
        <v>0.8</v>
      </c>
      <c r="M60" s="196" t="s">
        <v>5</v>
      </c>
      <c r="N60" s="215">
        <v>365</v>
      </c>
      <c r="O60" s="215" t="s">
        <v>6</v>
      </c>
      <c r="P60" s="215" t="s">
        <v>5</v>
      </c>
      <c r="Q60" s="215">
        <v>16</v>
      </c>
      <c r="R60" s="215" t="s">
        <v>7</v>
      </c>
      <c r="S60" s="270" t="s">
        <v>8</v>
      </c>
      <c r="T60" s="418">
        <f t="shared" si="3"/>
        <v>320078720</v>
      </c>
    </row>
    <row r="61" spans="1:20" s="2" customFormat="1" ht="20.100000000000001" customHeight="1" x14ac:dyDescent="0.15">
      <c r="A61" s="263"/>
      <c r="B61" s="155"/>
      <c r="C61" s="122"/>
      <c r="D61" s="192"/>
      <c r="E61" s="124"/>
      <c r="F61" s="123"/>
      <c r="G61" s="116"/>
      <c r="H61" s="268" t="s">
        <v>344</v>
      </c>
      <c r="I61" s="198">
        <v>68510</v>
      </c>
      <c r="J61" s="196" t="s">
        <v>4</v>
      </c>
      <c r="K61" s="196" t="s">
        <v>5</v>
      </c>
      <c r="L61" s="269">
        <v>0.8</v>
      </c>
      <c r="M61" s="196" t="s">
        <v>5</v>
      </c>
      <c r="N61" s="215">
        <v>365</v>
      </c>
      <c r="O61" s="215" t="s">
        <v>6</v>
      </c>
      <c r="P61" s="215" t="s">
        <v>5</v>
      </c>
      <c r="Q61" s="215">
        <v>1</v>
      </c>
      <c r="R61" s="215" t="s">
        <v>7</v>
      </c>
      <c r="S61" s="270" t="s">
        <v>8</v>
      </c>
      <c r="T61" s="418">
        <f t="shared" si="3"/>
        <v>20004920</v>
      </c>
    </row>
    <row r="62" spans="1:20" s="2" customFormat="1" ht="20.100000000000001" customHeight="1" x14ac:dyDescent="0.15">
      <c r="A62" s="263"/>
      <c r="B62" s="155"/>
      <c r="C62" s="122"/>
      <c r="D62" s="192"/>
      <c r="E62" s="124"/>
      <c r="F62" s="123"/>
      <c r="G62" s="116"/>
      <c r="H62" s="268" t="s">
        <v>170</v>
      </c>
      <c r="I62" s="198">
        <v>78200</v>
      </c>
      <c r="J62" s="196" t="s">
        <v>4</v>
      </c>
      <c r="K62" s="196" t="s">
        <v>5</v>
      </c>
      <c r="L62" s="269">
        <v>0.88</v>
      </c>
      <c r="M62" s="196" t="s">
        <v>5</v>
      </c>
      <c r="N62" s="215">
        <v>365</v>
      </c>
      <c r="O62" s="215" t="s">
        <v>6</v>
      </c>
      <c r="P62" s="215" t="s">
        <v>5</v>
      </c>
      <c r="Q62" s="215">
        <v>2</v>
      </c>
      <c r="R62" s="215" t="s">
        <v>7</v>
      </c>
      <c r="S62" s="270" t="s">
        <v>8</v>
      </c>
      <c r="T62" s="418">
        <f t="shared" si="3"/>
        <v>50235680</v>
      </c>
    </row>
    <row r="63" spans="1:20" s="2" customFormat="1" ht="20.100000000000001" customHeight="1" x14ac:dyDescent="0.15">
      <c r="A63" s="263"/>
      <c r="B63" s="155"/>
      <c r="C63" s="122"/>
      <c r="D63" s="192"/>
      <c r="E63" s="124"/>
      <c r="F63" s="123"/>
      <c r="G63" s="116"/>
      <c r="H63" s="268" t="s">
        <v>171</v>
      </c>
      <c r="I63" s="198">
        <v>72550</v>
      </c>
      <c r="J63" s="196" t="s">
        <v>4</v>
      </c>
      <c r="K63" s="196" t="s">
        <v>5</v>
      </c>
      <c r="L63" s="269">
        <v>0.88</v>
      </c>
      <c r="M63" s="196" t="s">
        <v>5</v>
      </c>
      <c r="N63" s="215">
        <v>365</v>
      </c>
      <c r="O63" s="215" t="s">
        <v>6</v>
      </c>
      <c r="P63" s="215" t="s">
        <v>5</v>
      </c>
      <c r="Q63" s="215">
        <v>5</v>
      </c>
      <c r="R63" s="215" t="s">
        <v>7</v>
      </c>
      <c r="S63" s="270" t="s">
        <v>8</v>
      </c>
      <c r="T63" s="418">
        <f t="shared" si="3"/>
        <v>116515300</v>
      </c>
    </row>
    <row r="64" spans="1:20" s="2" customFormat="1" ht="20.100000000000001" customHeight="1" x14ac:dyDescent="0.15">
      <c r="A64" s="263"/>
      <c r="B64" s="155"/>
      <c r="C64" s="122"/>
      <c r="D64" s="192"/>
      <c r="E64" s="124"/>
      <c r="F64" s="123"/>
      <c r="G64" s="116"/>
      <c r="H64" s="268" t="s">
        <v>172</v>
      </c>
      <c r="I64" s="198">
        <v>68510</v>
      </c>
      <c r="J64" s="196" t="s">
        <v>4</v>
      </c>
      <c r="K64" s="196" t="s">
        <v>5</v>
      </c>
      <c r="L64" s="269">
        <v>0.88</v>
      </c>
      <c r="M64" s="196" t="s">
        <v>5</v>
      </c>
      <c r="N64" s="215">
        <v>365</v>
      </c>
      <c r="O64" s="215" t="s">
        <v>6</v>
      </c>
      <c r="P64" s="215" t="s">
        <v>5</v>
      </c>
      <c r="Q64" s="215">
        <v>6</v>
      </c>
      <c r="R64" s="215" t="s">
        <v>7</v>
      </c>
      <c r="S64" s="270" t="s">
        <v>8</v>
      </c>
      <c r="T64" s="418">
        <f t="shared" si="3"/>
        <v>132032470</v>
      </c>
    </row>
    <row r="65" spans="1:21" s="2" customFormat="1" ht="20.100000000000001" customHeight="1" x14ac:dyDescent="0.15">
      <c r="A65" s="263"/>
      <c r="B65" s="155"/>
      <c r="C65" s="122"/>
      <c r="D65" s="192"/>
      <c r="E65" s="124"/>
      <c r="F65" s="123"/>
      <c r="G65" s="116"/>
      <c r="H65" s="268" t="s">
        <v>173</v>
      </c>
      <c r="I65" s="198">
        <v>68510</v>
      </c>
      <c r="J65" s="196" t="s">
        <v>4</v>
      </c>
      <c r="K65" s="196" t="s">
        <v>5</v>
      </c>
      <c r="L65" s="269">
        <v>0.88</v>
      </c>
      <c r="M65" s="196" t="s">
        <v>5</v>
      </c>
      <c r="N65" s="215">
        <v>365</v>
      </c>
      <c r="O65" s="215" t="s">
        <v>6</v>
      </c>
      <c r="P65" s="215" t="s">
        <v>5</v>
      </c>
      <c r="Q65" s="215">
        <v>5</v>
      </c>
      <c r="R65" s="215" t="s">
        <v>7</v>
      </c>
      <c r="S65" s="270" t="s">
        <v>8</v>
      </c>
      <c r="T65" s="418">
        <f t="shared" si="3"/>
        <v>110027060</v>
      </c>
    </row>
    <row r="66" spans="1:21" s="2" customFormat="1" ht="20.100000000000001" customHeight="1" x14ac:dyDescent="0.15">
      <c r="A66" s="263"/>
      <c r="B66" s="155"/>
      <c r="C66" s="122"/>
      <c r="D66" s="192"/>
      <c r="E66" s="124"/>
      <c r="F66" s="123"/>
      <c r="G66" s="116"/>
      <c r="H66" s="131" t="s">
        <v>170</v>
      </c>
      <c r="I66" s="132">
        <v>78200</v>
      </c>
      <c r="J66" s="131" t="s">
        <v>4</v>
      </c>
      <c r="K66" s="131" t="s">
        <v>5</v>
      </c>
      <c r="L66" s="272">
        <v>0.92</v>
      </c>
      <c r="M66" s="131" t="s">
        <v>5</v>
      </c>
      <c r="N66" s="133">
        <v>365</v>
      </c>
      <c r="O66" s="133" t="s">
        <v>6</v>
      </c>
      <c r="P66" s="133" t="s">
        <v>5</v>
      </c>
      <c r="Q66" s="133">
        <v>2</v>
      </c>
      <c r="R66" s="133" t="s">
        <v>7</v>
      </c>
      <c r="S66" s="134" t="s">
        <v>8</v>
      </c>
      <c r="T66" s="266">
        <f t="shared" si="3"/>
        <v>52519120</v>
      </c>
    </row>
    <row r="67" spans="1:21" s="2" customFormat="1" ht="20.100000000000001" customHeight="1" x14ac:dyDescent="0.15">
      <c r="A67" s="263"/>
      <c r="B67" s="155"/>
      <c r="C67" s="122"/>
      <c r="D67" s="192"/>
      <c r="E67" s="124"/>
      <c r="F67" s="123"/>
      <c r="G67" s="116"/>
      <c r="H67" s="131" t="s">
        <v>171</v>
      </c>
      <c r="I67" s="132">
        <v>72550</v>
      </c>
      <c r="J67" s="131" t="s">
        <v>4</v>
      </c>
      <c r="K67" s="131" t="s">
        <v>5</v>
      </c>
      <c r="L67" s="272">
        <v>0.92</v>
      </c>
      <c r="M67" s="131" t="s">
        <v>5</v>
      </c>
      <c r="N67" s="133">
        <v>365</v>
      </c>
      <c r="O67" s="133" t="s">
        <v>6</v>
      </c>
      <c r="P67" s="133" t="s">
        <v>5</v>
      </c>
      <c r="Q67" s="133">
        <v>7</v>
      </c>
      <c r="R67" s="133" t="s">
        <v>7</v>
      </c>
      <c r="S67" s="134" t="s">
        <v>8</v>
      </c>
      <c r="T67" s="266">
        <f t="shared" si="3"/>
        <v>170536030</v>
      </c>
    </row>
    <row r="68" spans="1:21" s="2" customFormat="1" ht="20.100000000000001" customHeight="1" x14ac:dyDescent="0.15">
      <c r="A68" s="263"/>
      <c r="B68" s="155"/>
      <c r="C68" s="122"/>
      <c r="D68" s="192"/>
      <c r="E68" s="124"/>
      <c r="F68" s="123"/>
      <c r="G68" s="116"/>
      <c r="H68" s="131" t="s">
        <v>172</v>
      </c>
      <c r="I68" s="132">
        <v>68510</v>
      </c>
      <c r="J68" s="131" t="s">
        <v>4</v>
      </c>
      <c r="K68" s="131" t="s">
        <v>5</v>
      </c>
      <c r="L68" s="272">
        <v>0.92</v>
      </c>
      <c r="M68" s="131" t="s">
        <v>5</v>
      </c>
      <c r="N68" s="133">
        <v>365</v>
      </c>
      <c r="O68" s="133" t="s">
        <v>6</v>
      </c>
      <c r="P68" s="133" t="s">
        <v>5</v>
      </c>
      <c r="Q68" s="133">
        <v>16</v>
      </c>
      <c r="R68" s="133" t="s">
        <v>7</v>
      </c>
      <c r="S68" s="134" t="s">
        <v>8</v>
      </c>
      <c r="T68" s="266">
        <f t="shared" si="3"/>
        <v>368090530</v>
      </c>
    </row>
    <row r="69" spans="1:21" s="2" customFormat="1" ht="20.100000000000001" customHeight="1" x14ac:dyDescent="0.15">
      <c r="A69" s="263"/>
      <c r="B69" s="155"/>
      <c r="C69" s="122"/>
      <c r="D69" s="192"/>
      <c r="E69" s="124"/>
      <c r="F69" s="123"/>
      <c r="G69" s="116"/>
      <c r="H69" s="131" t="s">
        <v>173</v>
      </c>
      <c r="I69" s="132">
        <v>68510</v>
      </c>
      <c r="J69" s="131" t="s">
        <v>4</v>
      </c>
      <c r="K69" s="131" t="s">
        <v>5</v>
      </c>
      <c r="L69" s="272">
        <v>0.92</v>
      </c>
      <c r="M69" s="131" t="s">
        <v>5</v>
      </c>
      <c r="N69" s="133">
        <v>365</v>
      </c>
      <c r="O69" s="133" t="s">
        <v>6</v>
      </c>
      <c r="P69" s="133" t="s">
        <v>5</v>
      </c>
      <c r="Q69" s="133">
        <v>13</v>
      </c>
      <c r="R69" s="133" t="s">
        <v>7</v>
      </c>
      <c r="S69" s="134" t="s">
        <v>8</v>
      </c>
      <c r="T69" s="266">
        <f t="shared" si="3"/>
        <v>299073550</v>
      </c>
    </row>
    <row r="70" spans="1:21" s="2" customFormat="1" ht="20.100000000000001" customHeight="1" x14ac:dyDescent="0.15">
      <c r="A70" s="263"/>
      <c r="B70" s="155"/>
      <c r="C70" s="122"/>
      <c r="D70" s="192"/>
      <c r="E70" s="124"/>
      <c r="F70" s="123"/>
      <c r="G70" s="116"/>
      <c r="H70" s="268" t="s">
        <v>170</v>
      </c>
      <c r="I70" s="198">
        <v>78200</v>
      </c>
      <c r="J70" s="196" t="s">
        <v>4</v>
      </c>
      <c r="K70" s="196" t="s">
        <v>5</v>
      </c>
      <c r="L70" s="269">
        <v>1</v>
      </c>
      <c r="M70" s="196" t="s">
        <v>5</v>
      </c>
      <c r="N70" s="215">
        <v>365</v>
      </c>
      <c r="O70" s="215" t="s">
        <v>6</v>
      </c>
      <c r="P70" s="215" t="s">
        <v>5</v>
      </c>
      <c r="Q70" s="215">
        <v>6</v>
      </c>
      <c r="R70" s="215" t="s">
        <v>7</v>
      </c>
      <c r="S70" s="270" t="s">
        <v>8</v>
      </c>
      <c r="T70" s="418">
        <f t="shared" si="3"/>
        <v>171258000</v>
      </c>
    </row>
    <row r="71" spans="1:21" s="2" customFormat="1" ht="20.100000000000001" customHeight="1" x14ac:dyDescent="0.15">
      <c r="A71" s="263"/>
      <c r="B71" s="155"/>
      <c r="C71" s="122"/>
      <c r="D71" s="192"/>
      <c r="E71" s="124"/>
      <c r="F71" s="123"/>
      <c r="G71" s="116"/>
      <c r="H71" s="268" t="s">
        <v>171</v>
      </c>
      <c r="I71" s="198">
        <v>72550</v>
      </c>
      <c r="J71" s="196" t="s">
        <v>4</v>
      </c>
      <c r="K71" s="196" t="s">
        <v>5</v>
      </c>
      <c r="L71" s="269">
        <v>1</v>
      </c>
      <c r="M71" s="196" t="s">
        <v>5</v>
      </c>
      <c r="N71" s="215">
        <v>365</v>
      </c>
      <c r="O71" s="215" t="s">
        <v>6</v>
      </c>
      <c r="P71" s="215" t="s">
        <v>5</v>
      </c>
      <c r="Q71" s="215">
        <v>6</v>
      </c>
      <c r="R71" s="215" t="s">
        <v>7</v>
      </c>
      <c r="S71" s="270" t="s">
        <v>8</v>
      </c>
      <c r="T71" s="418">
        <f t="shared" si="3"/>
        <v>158884500</v>
      </c>
    </row>
    <row r="72" spans="1:21" s="2" customFormat="1" ht="20.100000000000001" customHeight="1" x14ac:dyDescent="0.15">
      <c r="A72" s="263"/>
      <c r="B72" s="155"/>
      <c r="C72" s="122"/>
      <c r="D72" s="192"/>
      <c r="E72" s="124"/>
      <c r="F72" s="123"/>
      <c r="G72" s="116"/>
      <c r="H72" s="268" t="s">
        <v>172</v>
      </c>
      <c r="I72" s="198">
        <v>68510</v>
      </c>
      <c r="J72" s="196" t="s">
        <v>4</v>
      </c>
      <c r="K72" s="196" t="s">
        <v>5</v>
      </c>
      <c r="L72" s="269">
        <v>1</v>
      </c>
      <c r="M72" s="196" t="s">
        <v>5</v>
      </c>
      <c r="N72" s="215">
        <v>365</v>
      </c>
      <c r="O72" s="215" t="s">
        <v>6</v>
      </c>
      <c r="P72" s="215" t="s">
        <v>5</v>
      </c>
      <c r="Q72" s="215">
        <v>5</v>
      </c>
      <c r="R72" s="215" t="s">
        <v>7</v>
      </c>
      <c r="S72" s="270" t="s">
        <v>8</v>
      </c>
      <c r="T72" s="418">
        <f t="shared" si="3"/>
        <v>125030750</v>
      </c>
    </row>
    <row r="73" spans="1:21" s="2" customFormat="1" ht="20.100000000000001" customHeight="1" x14ac:dyDescent="0.15">
      <c r="A73" s="263"/>
      <c r="B73" s="155"/>
      <c r="C73" s="122"/>
      <c r="D73" s="192"/>
      <c r="E73" s="124"/>
      <c r="F73" s="123"/>
      <c r="G73" s="116"/>
      <c r="H73" s="268" t="s">
        <v>173</v>
      </c>
      <c r="I73" s="198">
        <v>68510</v>
      </c>
      <c r="J73" s="196" t="s">
        <v>4</v>
      </c>
      <c r="K73" s="196" t="s">
        <v>5</v>
      </c>
      <c r="L73" s="269">
        <v>1</v>
      </c>
      <c r="M73" s="196" t="s">
        <v>5</v>
      </c>
      <c r="N73" s="215">
        <v>365</v>
      </c>
      <c r="O73" s="215" t="s">
        <v>6</v>
      </c>
      <c r="P73" s="215" t="s">
        <v>5</v>
      </c>
      <c r="Q73" s="215">
        <v>4</v>
      </c>
      <c r="R73" s="215" t="s">
        <v>7</v>
      </c>
      <c r="S73" s="270" t="s">
        <v>8</v>
      </c>
      <c r="T73" s="418">
        <f t="shared" si="3"/>
        <v>100024600</v>
      </c>
    </row>
    <row r="74" spans="1:21" s="2" customFormat="1" ht="20.100000000000001" customHeight="1" x14ac:dyDescent="0.15">
      <c r="A74" s="319"/>
      <c r="B74" s="155"/>
      <c r="C74" s="122"/>
      <c r="D74" s="192"/>
      <c r="E74" s="124"/>
      <c r="F74" s="123"/>
      <c r="G74" s="116"/>
      <c r="H74" s="136" t="s">
        <v>319</v>
      </c>
      <c r="I74" s="132"/>
      <c r="J74" s="131"/>
      <c r="K74" s="131"/>
      <c r="L74" s="267"/>
      <c r="M74" s="131"/>
      <c r="N74" s="133"/>
      <c r="O74" s="133"/>
      <c r="P74" s="133"/>
      <c r="Q74" s="133"/>
      <c r="R74" s="133"/>
      <c r="S74" s="134"/>
      <c r="T74" s="266">
        <f>T75+T76+T77</f>
        <v>58560000</v>
      </c>
    </row>
    <row r="75" spans="1:21" s="2" customFormat="1" ht="20.100000000000001" customHeight="1" x14ac:dyDescent="0.15">
      <c r="A75" s="319"/>
      <c r="B75" s="155"/>
      <c r="C75" s="122"/>
      <c r="D75" s="192"/>
      <c r="E75" s="124"/>
      <c r="F75" s="123"/>
      <c r="G75" s="116"/>
      <c r="H75" s="136" t="s">
        <v>200</v>
      </c>
      <c r="I75" s="132">
        <v>100000</v>
      </c>
      <c r="J75" s="131" t="s">
        <v>4</v>
      </c>
      <c r="K75" s="131" t="s">
        <v>5</v>
      </c>
      <c r="L75" s="133">
        <v>23</v>
      </c>
      <c r="M75" s="131" t="s">
        <v>7</v>
      </c>
      <c r="N75" s="133" t="s">
        <v>5</v>
      </c>
      <c r="O75" s="133">
        <v>12</v>
      </c>
      <c r="P75" s="133" t="s">
        <v>9</v>
      </c>
      <c r="Q75" s="133"/>
      <c r="R75" s="133"/>
      <c r="S75" s="134" t="s">
        <v>8</v>
      </c>
      <c r="T75" s="266">
        <f>I75*L75*O75</f>
        <v>27600000</v>
      </c>
    </row>
    <row r="76" spans="1:21" s="2" customFormat="1" ht="20.100000000000001" customHeight="1" x14ac:dyDescent="0.15">
      <c r="A76" s="319"/>
      <c r="B76" s="155"/>
      <c r="C76" s="122"/>
      <c r="D76" s="192"/>
      <c r="E76" s="124"/>
      <c r="F76" s="123"/>
      <c r="G76" s="116"/>
      <c r="H76" s="136" t="s">
        <v>201</v>
      </c>
      <c r="I76" s="132">
        <v>80000</v>
      </c>
      <c r="J76" s="131" t="s">
        <v>4</v>
      </c>
      <c r="K76" s="131" t="s">
        <v>5</v>
      </c>
      <c r="L76" s="133">
        <v>21</v>
      </c>
      <c r="M76" s="131" t="s">
        <v>7</v>
      </c>
      <c r="N76" s="133" t="s">
        <v>5</v>
      </c>
      <c r="O76" s="133">
        <v>12</v>
      </c>
      <c r="P76" s="133" t="s">
        <v>9</v>
      </c>
      <c r="Q76" s="133"/>
      <c r="R76" s="133"/>
      <c r="S76" s="134" t="s">
        <v>8</v>
      </c>
      <c r="T76" s="266">
        <f>I76*L76*O76</f>
        <v>20160000</v>
      </c>
    </row>
    <row r="77" spans="1:21" s="2" customFormat="1" ht="20.100000000000001" customHeight="1" x14ac:dyDescent="0.15">
      <c r="A77" s="319"/>
      <c r="B77" s="155"/>
      <c r="C77" s="122"/>
      <c r="D77" s="192"/>
      <c r="E77" s="124"/>
      <c r="F77" s="123"/>
      <c r="G77" s="116"/>
      <c r="H77" s="136" t="s">
        <v>202</v>
      </c>
      <c r="I77" s="132">
        <v>60000</v>
      </c>
      <c r="J77" s="131" t="s">
        <v>4</v>
      </c>
      <c r="K77" s="131" t="s">
        <v>5</v>
      </c>
      <c r="L77" s="133">
        <v>15</v>
      </c>
      <c r="M77" s="131" t="s">
        <v>7</v>
      </c>
      <c r="N77" s="133" t="s">
        <v>5</v>
      </c>
      <c r="O77" s="133">
        <v>12</v>
      </c>
      <c r="P77" s="133" t="s">
        <v>9</v>
      </c>
      <c r="Q77" s="133"/>
      <c r="R77" s="133"/>
      <c r="S77" s="134" t="s">
        <v>8</v>
      </c>
      <c r="T77" s="266">
        <f>I77*L77*O77</f>
        <v>10800000</v>
      </c>
      <c r="U77" s="4"/>
    </row>
    <row r="78" spans="1:21" s="2" customFormat="1" ht="20.100000000000001" customHeight="1" x14ac:dyDescent="0.15">
      <c r="A78" s="277"/>
      <c r="B78" s="278"/>
      <c r="C78" s="301" t="s">
        <v>241</v>
      </c>
      <c r="D78" s="302">
        <v>303872960</v>
      </c>
      <c r="E78" s="303">
        <f>T78</f>
        <v>300623430</v>
      </c>
      <c r="F78" s="320">
        <f t="shared" ref="F78:F92" si="4">E78-D78</f>
        <v>-3249530</v>
      </c>
      <c r="G78" s="283">
        <f>F78/T78*100</f>
        <v>-1.0809303852331138</v>
      </c>
      <c r="H78" s="321" t="s">
        <v>345</v>
      </c>
      <c r="I78" s="306">
        <f>SUM(T56:T73)</f>
        <v>3006234290</v>
      </c>
      <c r="J78" s="305" t="s">
        <v>4</v>
      </c>
      <c r="K78" s="305" t="s">
        <v>5</v>
      </c>
      <c r="L78" s="322">
        <v>0.1</v>
      </c>
      <c r="M78" s="305"/>
      <c r="N78" s="307"/>
      <c r="O78" s="307"/>
      <c r="P78" s="307"/>
      <c r="Q78" s="307"/>
      <c r="R78" s="307"/>
      <c r="S78" s="308" t="s">
        <v>8</v>
      </c>
      <c r="T78" s="309">
        <f>ROUND(I78*L78,-1)</f>
        <v>300623430</v>
      </c>
    </row>
    <row r="79" spans="1:21" s="2" customFormat="1" ht="20.100000000000001" customHeight="1" x14ac:dyDescent="0.15">
      <c r="A79" s="323" t="s">
        <v>203</v>
      </c>
      <c r="B79" s="162"/>
      <c r="C79" s="225"/>
      <c r="D79" s="211">
        <f>D80</f>
        <v>0</v>
      </c>
      <c r="E79" s="160">
        <f>E80</f>
        <v>0</v>
      </c>
      <c r="F79" s="324">
        <f t="shared" si="4"/>
        <v>0</v>
      </c>
      <c r="G79" s="101">
        <v>0</v>
      </c>
      <c r="H79" s="173"/>
      <c r="I79" s="163" t="s">
        <v>204</v>
      </c>
      <c r="J79" s="162"/>
      <c r="K79" s="162"/>
      <c r="L79" s="164"/>
      <c r="M79" s="162"/>
      <c r="N79" s="164"/>
      <c r="O79" s="164"/>
      <c r="P79" s="164"/>
      <c r="Q79" s="164"/>
      <c r="R79" s="164"/>
      <c r="S79" s="162"/>
      <c r="T79" s="276"/>
    </row>
    <row r="80" spans="1:21" s="2" customFormat="1" ht="20.100000000000001" customHeight="1" x14ac:dyDescent="0.15">
      <c r="A80" s="325"/>
      <c r="B80" s="102" t="s">
        <v>205</v>
      </c>
      <c r="C80" s="107"/>
      <c r="D80" s="216">
        <f>D81+D82</f>
        <v>0</v>
      </c>
      <c r="E80" s="99">
        <f>E82+E81</f>
        <v>0</v>
      </c>
      <c r="F80" s="297">
        <f t="shared" si="4"/>
        <v>0</v>
      </c>
      <c r="G80" s="108">
        <v>0</v>
      </c>
      <c r="H80" s="239"/>
      <c r="I80" s="103"/>
      <c r="J80" s="102"/>
      <c r="K80" s="102"/>
      <c r="L80" s="104"/>
      <c r="M80" s="102"/>
      <c r="N80" s="104"/>
      <c r="O80" s="104"/>
      <c r="P80" s="104"/>
      <c r="Q80" s="104"/>
      <c r="R80" s="104"/>
      <c r="S80" s="102"/>
      <c r="T80" s="261"/>
    </row>
    <row r="81" spans="1:24" s="2" customFormat="1" ht="20.100000000000001" customHeight="1" x14ac:dyDescent="0.15">
      <c r="A81" s="326"/>
      <c r="B81" s="117"/>
      <c r="C81" s="112" t="s">
        <v>206</v>
      </c>
      <c r="D81" s="166">
        <v>0</v>
      </c>
      <c r="E81" s="114">
        <v>0</v>
      </c>
      <c r="F81" s="298">
        <f t="shared" si="4"/>
        <v>0</v>
      </c>
      <c r="G81" s="108">
        <v>0</v>
      </c>
      <c r="H81" s="167"/>
      <c r="I81" s="118"/>
      <c r="J81" s="117"/>
      <c r="K81" s="117"/>
      <c r="L81" s="119"/>
      <c r="M81" s="117"/>
      <c r="N81" s="119"/>
      <c r="O81" s="119"/>
      <c r="P81" s="119"/>
      <c r="Q81" s="119"/>
      <c r="R81" s="119"/>
      <c r="S81" s="120"/>
      <c r="T81" s="274"/>
    </row>
    <row r="82" spans="1:24" s="2" customFormat="1" ht="20.100000000000001" customHeight="1" x14ac:dyDescent="0.15">
      <c r="A82" s="326"/>
      <c r="B82" s="233"/>
      <c r="C82" s="112" t="s">
        <v>207</v>
      </c>
      <c r="D82" s="166">
        <v>0</v>
      </c>
      <c r="E82" s="114">
        <v>0</v>
      </c>
      <c r="F82" s="298">
        <f t="shared" si="4"/>
        <v>0</v>
      </c>
      <c r="G82" s="108">
        <v>0</v>
      </c>
      <c r="H82" s="167"/>
      <c r="I82" s="118"/>
      <c r="J82" s="117"/>
      <c r="K82" s="117"/>
      <c r="L82" s="119"/>
      <c r="M82" s="117"/>
      <c r="N82" s="119"/>
      <c r="O82" s="119"/>
      <c r="P82" s="119"/>
      <c r="Q82" s="119"/>
      <c r="R82" s="119"/>
      <c r="S82" s="120"/>
      <c r="T82" s="274"/>
    </row>
    <row r="83" spans="1:24" s="2" customFormat="1" ht="20.100000000000001" customHeight="1" x14ac:dyDescent="0.15">
      <c r="A83" s="327" t="s">
        <v>208</v>
      </c>
      <c r="B83" s="102"/>
      <c r="C83" s="107"/>
      <c r="D83" s="216">
        <f>D84</f>
        <v>250657622</v>
      </c>
      <c r="E83" s="99">
        <f>E84</f>
        <v>250657622</v>
      </c>
      <c r="F83" s="297">
        <f t="shared" si="4"/>
        <v>0</v>
      </c>
      <c r="G83" s="108">
        <f>E83/D83*100</f>
        <v>100</v>
      </c>
      <c r="H83" s="239"/>
      <c r="I83" s="103"/>
      <c r="J83" s="102"/>
      <c r="K83" s="102"/>
      <c r="L83" s="104"/>
      <c r="M83" s="102"/>
      <c r="N83" s="104"/>
      <c r="O83" s="104"/>
      <c r="P83" s="104"/>
      <c r="Q83" s="104"/>
      <c r="R83" s="104"/>
      <c r="S83" s="102"/>
      <c r="T83" s="261"/>
    </row>
    <row r="84" spans="1:24" s="2" customFormat="1" ht="20.100000000000001" customHeight="1" x14ac:dyDescent="0.15">
      <c r="A84" s="325"/>
      <c r="B84" s="117" t="s">
        <v>209</v>
      </c>
      <c r="C84" s="214"/>
      <c r="D84" s="166">
        <f>D85+D86+D87</f>
        <v>250657622</v>
      </c>
      <c r="E84" s="114">
        <f>E85+E86+E87</f>
        <v>250657622</v>
      </c>
      <c r="F84" s="298">
        <f t="shared" si="4"/>
        <v>0</v>
      </c>
      <c r="G84" s="108">
        <f>E84/D84*100</f>
        <v>100</v>
      </c>
      <c r="H84" s="167"/>
      <c r="I84" s="118"/>
      <c r="J84" s="117"/>
      <c r="K84" s="117"/>
      <c r="L84" s="119"/>
      <c r="M84" s="117"/>
      <c r="N84" s="119"/>
      <c r="O84" s="119"/>
      <c r="P84" s="119"/>
      <c r="Q84" s="119"/>
      <c r="R84" s="119"/>
      <c r="S84" s="117"/>
      <c r="T84" s="274"/>
    </row>
    <row r="85" spans="1:24" s="2" customFormat="1" ht="20.100000000000001" customHeight="1" x14ac:dyDescent="0.15">
      <c r="A85" s="326"/>
      <c r="B85" s="226"/>
      <c r="C85" s="111" t="s">
        <v>210</v>
      </c>
      <c r="D85" s="166">
        <v>250657622</v>
      </c>
      <c r="E85" s="114">
        <v>250657622</v>
      </c>
      <c r="F85" s="298">
        <f t="shared" si="4"/>
        <v>0</v>
      </c>
      <c r="G85" s="108">
        <f>E85/D85*100</f>
        <v>100</v>
      </c>
      <c r="H85" s="167"/>
      <c r="I85" s="118"/>
      <c r="J85" s="117"/>
      <c r="K85" s="117"/>
      <c r="L85" s="119"/>
      <c r="M85" s="117"/>
      <c r="N85" s="119"/>
      <c r="O85" s="119"/>
      <c r="P85" s="119"/>
      <c r="Q85" s="119"/>
      <c r="R85" s="119"/>
      <c r="S85" s="120"/>
      <c r="T85" s="274"/>
    </row>
    <row r="86" spans="1:24" s="2" customFormat="1" ht="20.100000000000001" customHeight="1" x14ac:dyDescent="0.15">
      <c r="A86" s="326"/>
      <c r="B86" s="233"/>
      <c r="C86" s="111" t="s">
        <v>211</v>
      </c>
      <c r="D86" s="166">
        <v>0</v>
      </c>
      <c r="E86" s="114">
        <v>0</v>
      </c>
      <c r="F86" s="298">
        <f t="shared" si="4"/>
        <v>0</v>
      </c>
      <c r="G86" s="108">
        <v>0</v>
      </c>
      <c r="H86" s="167"/>
      <c r="I86" s="118"/>
      <c r="J86" s="117"/>
      <c r="K86" s="117"/>
      <c r="L86" s="119"/>
      <c r="M86" s="117"/>
      <c r="N86" s="119"/>
      <c r="O86" s="119"/>
      <c r="P86" s="119"/>
      <c r="Q86" s="119"/>
      <c r="R86" s="119"/>
      <c r="S86" s="120"/>
      <c r="T86" s="274"/>
    </row>
    <row r="87" spans="1:24" s="2" customFormat="1" ht="20.100000000000001" customHeight="1" x14ac:dyDescent="0.15">
      <c r="A87" s="326"/>
      <c r="B87" s="233"/>
      <c r="C87" s="111" t="s">
        <v>318</v>
      </c>
      <c r="D87" s="166">
        <v>0</v>
      </c>
      <c r="E87" s="114">
        <v>0</v>
      </c>
      <c r="F87" s="298">
        <f t="shared" si="4"/>
        <v>0</v>
      </c>
      <c r="G87" s="108">
        <v>0</v>
      </c>
      <c r="H87" s="167"/>
      <c r="I87" s="118"/>
      <c r="J87" s="117"/>
      <c r="K87" s="117"/>
      <c r="L87" s="119"/>
      <c r="M87" s="117"/>
      <c r="N87" s="119"/>
      <c r="O87" s="119"/>
      <c r="P87" s="119"/>
      <c r="Q87" s="119"/>
      <c r="R87" s="119"/>
      <c r="S87" s="120"/>
      <c r="T87" s="274"/>
    </row>
    <row r="88" spans="1:24" s="2" customFormat="1" ht="20.100000000000001" customHeight="1" x14ac:dyDescent="0.15">
      <c r="A88" s="443" t="s">
        <v>212</v>
      </c>
      <c r="B88" s="444"/>
      <c r="C88" s="435"/>
      <c r="D88" s="216">
        <f>D89</f>
        <v>431248828</v>
      </c>
      <c r="E88" s="99">
        <f>E89</f>
        <v>130802828</v>
      </c>
      <c r="F88" s="298">
        <f t="shared" si="4"/>
        <v>-300446000</v>
      </c>
      <c r="G88" s="108">
        <f>E88/D88*100</f>
        <v>30.331172981181993</v>
      </c>
      <c r="H88" s="239"/>
      <c r="I88" s="103"/>
      <c r="J88" s="102"/>
      <c r="K88" s="102"/>
      <c r="L88" s="104"/>
      <c r="M88" s="102"/>
      <c r="N88" s="104"/>
      <c r="O88" s="104"/>
      <c r="P88" s="104"/>
      <c r="Q88" s="104"/>
      <c r="R88" s="104"/>
      <c r="S88" s="102"/>
      <c r="T88" s="261"/>
    </row>
    <row r="89" spans="1:24" s="2" customFormat="1" ht="20.100000000000001" customHeight="1" x14ac:dyDescent="0.15">
      <c r="A89" s="262"/>
      <c r="B89" s="434" t="s">
        <v>213</v>
      </c>
      <c r="C89" s="435"/>
      <c r="D89" s="166">
        <f>D90+D91+D94+D92</f>
        <v>431248828</v>
      </c>
      <c r="E89" s="114">
        <f>E90+E91+E92+E94</f>
        <v>130802828</v>
      </c>
      <c r="F89" s="298">
        <f t="shared" si="4"/>
        <v>-300446000</v>
      </c>
      <c r="G89" s="108">
        <f>E89/D89*100</f>
        <v>30.331172981181993</v>
      </c>
      <c r="H89" s="167"/>
      <c r="I89" s="118"/>
      <c r="J89" s="117"/>
      <c r="K89" s="117"/>
      <c r="L89" s="119"/>
      <c r="M89" s="117"/>
      <c r="N89" s="119"/>
      <c r="O89" s="119"/>
      <c r="P89" s="119"/>
      <c r="Q89" s="119"/>
      <c r="R89" s="119"/>
      <c r="S89" s="117"/>
      <c r="T89" s="274"/>
    </row>
    <row r="90" spans="1:24" s="2" customFormat="1" ht="20.100000000000001" customHeight="1" x14ac:dyDescent="0.15">
      <c r="A90" s="263"/>
      <c r="B90" s="112"/>
      <c r="C90" s="188" t="s">
        <v>214</v>
      </c>
      <c r="D90" s="216">
        <v>0</v>
      </c>
      <c r="E90" s="99">
        <v>0</v>
      </c>
      <c r="F90" s="298">
        <f t="shared" si="4"/>
        <v>0</v>
      </c>
      <c r="G90" s="108">
        <v>0</v>
      </c>
      <c r="H90" s="239"/>
      <c r="I90" s="103"/>
      <c r="J90" s="102"/>
      <c r="K90" s="102"/>
      <c r="L90" s="104"/>
      <c r="M90" s="102"/>
      <c r="N90" s="104"/>
      <c r="O90" s="104"/>
      <c r="P90" s="104"/>
      <c r="Q90" s="104"/>
      <c r="R90" s="104"/>
      <c r="S90" s="189"/>
      <c r="T90" s="261"/>
      <c r="X90" s="2" t="s">
        <v>204</v>
      </c>
    </row>
    <row r="91" spans="1:24" s="2" customFormat="1" ht="20.100000000000001" customHeight="1" x14ac:dyDescent="0.15">
      <c r="A91" s="263"/>
      <c r="B91" s="191"/>
      <c r="C91" s="188" t="s">
        <v>215</v>
      </c>
      <c r="D91" s="216">
        <v>99722</v>
      </c>
      <c r="E91" s="99">
        <f>T91</f>
        <v>99722</v>
      </c>
      <c r="F91" s="328">
        <f t="shared" si="4"/>
        <v>0</v>
      </c>
      <c r="G91" s="108">
        <f>E91/D91*100</f>
        <v>100</v>
      </c>
      <c r="H91" s="167" t="s">
        <v>317</v>
      </c>
      <c r="I91" s="118"/>
      <c r="J91" s="117"/>
      <c r="K91" s="117"/>
      <c r="L91" s="119"/>
      <c r="M91" s="117"/>
      <c r="N91" s="119"/>
      <c r="O91" s="119"/>
      <c r="P91" s="119"/>
      <c r="Q91" s="119"/>
      <c r="R91" s="119"/>
      <c r="S91" s="117" t="s">
        <v>8</v>
      </c>
      <c r="T91" s="274">
        <v>99722</v>
      </c>
    </row>
    <row r="92" spans="1:24" s="2" customFormat="1" ht="20.100000000000001" customHeight="1" x14ac:dyDescent="0.15">
      <c r="A92" s="263"/>
      <c r="B92" s="191"/>
      <c r="C92" s="155" t="s">
        <v>371</v>
      </c>
      <c r="D92" s="124">
        <v>54720000</v>
      </c>
      <c r="E92" s="124">
        <f>T92+T93</f>
        <v>54720000</v>
      </c>
      <c r="F92" s="329">
        <f t="shared" si="4"/>
        <v>0</v>
      </c>
      <c r="G92" s="138">
        <v>0</v>
      </c>
      <c r="H92" s="167" t="s">
        <v>316</v>
      </c>
      <c r="I92" s="118">
        <v>50000</v>
      </c>
      <c r="J92" s="117" t="s">
        <v>4</v>
      </c>
      <c r="K92" s="117" t="s">
        <v>5</v>
      </c>
      <c r="L92" s="119">
        <v>90</v>
      </c>
      <c r="M92" s="117" t="s">
        <v>7</v>
      </c>
      <c r="N92" s="119" t="s">
        <v>5</v>
      </c>
      <c r="O92" s="119">
        <v>12</v>
      </c>
      <c r="P92" s="119" t="s">
        <v>9</v>
      </c>
      <c r="Q92" s="119"/>
      <c r="R92" s="119"/>
      <c r="S92" s="117" t="s">
        <v>8</v>
      </c>
      <c r="T92" s="274">
        <f>I92*L92*O92</f>
        <v>54000000</v>
      </c>
    </row>
    <row r="93" spans="1:24" s="2" customFormat="1" ht="20.100000000000001" customHeight="1" x14ac:dyDescent="0.15">
      <c r="A93" s="263"/>
      <c r="B93" s="191"/>
      <c r="C93" s="122"/>
      <c r="D93" s="192"/>
      <c r="E93" s="124"/>
      <c r="F93" s="123"/>
      <c r="G93" s="116"/>
      <c r="H93" s="136" t="s">
        <v>315</v>
      </c>
      <c r="I93" s="132">
        <v>30000</v>
      </c>
      <c r="J93" s="131" t="s">
        <v>4</v>
      </c>
      <c r="K93" s="131" t="s">
        <v>5</v>
      </c>
      <c r="L93" s="133">
        <v>2</v>
      </c>
      <c r="M93" s="131" t="s">
        <v>7</v>
      </c>
      <c r="N93" s="133" t="s">
        <v>5</v>
      </c>
      <c r="O93" s="133">
        <v>12</v>
      </c>
      <c r="P93" s="133" t="s">
        <v>9</v>
      </c>
      <c r="Q93" s="133"/>
      <c r="R93" s="133"/>
      <c r="S93" s="134" t="s">
        <v>8</v>
      </c>
      <c r="T93" s="266">
        <f>I93*L93*O93</f>
        <v>720000</v>
      </c>
      <c r="U93" s="2" t="s">
        <v>428</v>
      </c>
    </row>
    <row r="94" spans="1:24" s="2" customFormat="1" ht="20.100000000000001" customHeight="1" x14ac:dyDescent="0.15">
      <c r="A94" s="263"/>
      <c r="B94" s="131"/>
      <c r="C94" s="112" t="s">
        <v>242</v>
      </c>
      <c r="D94" s="166">
        <v>376429106</v>
      </c>
      <c r="E94" s="114">
        <f>T94+T95+T96+T97+T98+T105+T106+T107+T108+T110+T109</f>
        <v>75983106</v>
      </c>
      <c r="F94" s="113">
        <f>E94-D94</f>
        <v>-300446000</v>
      </c>
      <c r="G94" s="138">
        <f>E94/D94*100</f>
        <v>20.18523668570942</v>
      </c>
      <c r="H94" s="167" t="s">
        <v>340</v>
      </c>
      <c r="I94" s="118">
        <v>32000</v>
      </c>
      <c r="J94" s="117" t="s">
        <v>4</v>
      </c>
      <c r="K94" s="117" t="s">
        <v>5</v>
      </c>
      <c r="L94" s="330">
        <v>100</v>
      </c>
      <c r="M94" s="117" t="s">
        <v>7</v>
      </c>
      <c r="N94" s="119"/>
      <c r="O94" s="119"/>
      <c r="P94" s="119"/>
      <c r="Q94" s="119"/>
      <c r="R94" s="119"/>
      <c r="S94" s="117" t="s">
        <v>8</v>
      </c>
      <c r="T94" s="274">
        <f>I94*L94</f>
        <v>3200000</v>
      </c>
    </row>
    <row r="95" spans="1:24" s="2" customFormat="1" ht="19.5" customHeight="1" x14ac:dyDescent="0.15">
      <c r="A95" s="263"/>
      <c r="B95" s="131"/>
      <c r="C95" s="122"/>
      <c r="D95" s="192"/>
      <c r="E95" s="124"/>
      <c r="F95" s="123"/>
      <c r="G95" s="116"/>
      <c r="H95" s="136" t="s">
        <v>358</v>
      </c>
      <c r="I95" s="132">
        <v>15000</v>
      </c>
      <c r="J95" s="131" t="s">
        <v>4</v>
      </c>
      <c r="K95" s="131" t="s">
        <v>5</v>
      </c>
      <c r="L95" s="215">
        <v>100</v>
      </c>
      <c r="M95" s="131" t="s">
        <v>7</v>
      </c>
      <c r="N95" s="133"/>
      <c r="O95" s="133"/>
      <c r="P95" s="133"/>
      <c r="Q95" s="133"/>
      <c r="R95" s="133"/>
      <c r="S95" s="131" t="s">
        <v>8</v>
      </c>
      <c r="T95" s="266">
        <f>I95*L95</f>
        <v>1500000</v>
      </c>
    </row>
    <row r="96" spans="1:24" s="2" customFormat="1" ht="19.5" customHeight="1" x14ac:dyDescent="0.15">
      <c r="A96" s="263"/>
      <c r="B96" s="131"/>
      <c r="C96" s="122"/>
      <c r="D96" s="192"/>
      <c r="E96" s="124"/>
      <c r="F96" s="123"/>
      <c r="G96" s="116"/>
      <c r="H96" s="136" t="s">
        <v>314</v>
      </c>
      <c r="I96" s="198">
        <v>100000</v>
      </c>
      <c r="J96" s="131" t="s">
        <v>4</v>
      </c>
      <c r="K96" s="131" t="s">
        <v>5</v>
      </c>
      <c r="L96" s="215">
        <v>5</v>
      </c>
      <c r="M96" s="131" t="s">
        <v>7</v>
      </c>
      <c r="N96" s="133"/>
      <c r="O96" s="133"/>
      <c r="P96" s="133"/>
      <c r="Q96" s="133"/>
      <c r="R96" s="133"/>
      <c r="S96" s="131" t="s">
        <v>8</v>
      </c>
      <c r="T96" s="266">
        <f>I96*L96</f>
        <v>500000</v>
      </c>
    </row>
    <row r="97" spans="1:20" s="2" customFormat="1" ht="19.5" customHeight="1" x14ac:dyDescent="0.15">
      <c r="A97" s="263"/>
      <c r="B97" s="131"/>
      <c r="C97" s="122"/>
      <c r="D97" s="192"/>
      <c r="E97" s="124"/>
      <c r="F97" s="123"/>
      <c r="G97" s="116"/>
      <c r="H97" s="136" t="s">
        <v>357</v>
      </c>
      <c r="I97" s="198">
        <v>50000</v>
      </c>
      <c r="J97" s="131" t="s">
        <v>4</v>
      </c>
      <c r="K97" s="131" t="s">
        <v>5</v>
      </c>
      <c r="L97" s="215">
        <v>5</v>
      </c>
      <c r="M97" s="131" t="s">
        <v>7</v>
      </c>
      <c r="N97" s="133"/>
      <c r="O97" s="133"/>
      <c r="P97" s="133"/>
      <c r="Q97" s="133"/>
      <c r="R97" s="133"/>
      <c r="S97" s="131" t="s">
        <v>8</v>
      </c>
      <c r="T97" s="266">
        <f>I97*L97</f>
        <v>250000</v>
      </c>
    </row>
    <row r="98" spans="1:20" s="2" customFormat="1" ht="20.100000000000001" customHeight="1" x14ac:dyDescent="0.15">
      <c r="A98" s="263"/>
      <c r="B98" s="131"/>
      <c r="C98" s="122"/>
      <c r="D98" s="192"/>
      <c r="E98" s="124"/>
      <c r="F98" s="123"/>
      <c r="G98" s="116"/>
      <c r="H98" s="136" t="s">
        <v>313</v>
      </c>
      <c r="I98" s="331"/>
      <c r="J98" s="332"/>
      <c r="K98" s="332"/>
      <c r="L98" s="333"/>
      <c r="M98" s="332"/>
      <c r="N98" s="333"/>
      <c r="O98" s="333"/>
      <c r="P98" s="333"/>
      <c r="Q98" s="333"/>
      <c r="R98" s="333"/>
      <c r="S98" s="332" t="s">
        <v>8</v>
      </c>
      <c r="T98" s="266">
        <v>6000000</v>
      </c>
    </row>
    <row r="99" spans="1:20" s="2" customFormat="1" ht="20.100000000000001" customHeight="1" x14ac:dyDescent="0.15">
      <c r="A99" s="263"/>
      <c r="B99" s="131"/>
      <c r="C99" s="122"/>
      <c r="D99" s="192"/>
      <c r="E99" s="124"/>
      <c r="F99" s="123"/>
      <c r="G99" s="116"/>
      <c r="H99" s="140" t="s">
        <v>312</v>
      </c>
      <c r="I99" s="132">
        <v>16480</v>
      </c>
      <c r="J99" s="131" t="s">
        <v>4</v>
      </c>
      <c r="K99" s="131" t="s">
        <v>5</v>
      </c>
      <c r="L99" s="133">
        <v>40</v>
      </c>
      <c r="M99" s="131" t="s">
        <v>10</v>
      </c>
      <c r="N99" s="133" t="s">
        <v>5</v>
      </c>
      <c r="O99" s="133">
        <v>6</v>
      </c>
      <c r="P99" s="133" t="s">
        <v>9</v>
      </c>
      <c r="Q99" s="128" t="s">
        <v>308</v>
      </c>
      <c r="R99" s="289">
        <v>0.2</v>
      </c>
      <c r="S99" s="126" t="s">
        <v>8</v>
      </c>
      <c r="T99" s="419">
        <f t="shared" ref="T99:T104" si="5">ROUNDDOWN(I99*L99*O99*R99,-1)</f>
        <v>791040</v>
      </c>
    </row>
    <row r="100" spans="1:20" s="2" customFormat="1" ht="20.100000000000001" customHeight="1" x14ac:dyDescent="0.15">
      <c r="A100" s="263"/>
      <c r="B100" s="131"/>
      <c r="C100" s="122"/>
      <c r="D100" s="192"/>
      <c r="E100" s="124"/>
      <c r="F100" s="123"/>
      <c r="G100" s="116"/>
      <c r="H100" s="140" t="s">
        <v>311</v>
      </c>
      <c r="I100" s="132">
        <v>11780</v>
      </c>
      <c r="J100" s="131" t="s">
        <v>4</v>
      </c>
      <c r="K100" s="131" t="s">
        <v>5</v>
      </c>
      <c r="L100" s="133">
        <v>120</v>
      </c>
      <c r="M100" s="131" t="s">
        <v>10</v>
      </c>
      <c r="N100" s="133" t="s">
        <v>5</v>
      </c>
      <c r="O100" s="133">
        <v>12</v>
      </c>
      <c r="P100" s="133" t="s">
        <v>9</v>
      </c>
      <c r="Q100" s="128" t="s">
        <v>308</v>
      </c>
      <c r="R100" s="289">
        <v>0.2</v>
      </c>
      <c r="S100" s="126" t="s">
        <v>8</v>
      </c>
      <c r="T100" s="419">
        <f t="shared" si="5"/>
        <v>3392640</v>
      </c>
    </row>
    <row r="101" spans="1:20" s="2" customFormat="1" ht="20.100000000000001" customHeight="1" x14ac:dyDescent="0.15">
      <c r="A101" s="263"/>
      <c r="B101" s="131"/>
      <c r="C101" s="122"/>
      <c r="D101" s="192"/>
      <c r="E101" s="124"/>
      <c r="F101" s="123"/>
      <c r="G101" s="116"/>
      <c r="H101" s="140" t="s">
        <v>310</v>
      </c>
      <c r="I101" s="132">
        <v>16480</v>
      </c>
      <c r="J101" s="131" t="s">
        <v>4</v>
      </c>
      <c r="K101" s="131" t="s">
        <v>5</v>
      </c>
      <c r="L101" s="133">
        <v>30</v>
      </c>
      <c r="M101" s="131" t="s">
        <v>10</v>
      </c>
      <c r="N101" s="133" t="s">
        <v>5</v>
      </c>
      <c r="O101" s="133">
        <v>6</v>
      </c>
      <c r="P101" s="133" t="s">
        <v>9</v>
      </c>
      <c r="Q101" s="128" t="s">
        <v>308</v>
      </c>
      <c r="R101" s="289">
        <v>0.12</v>
      </c>
      <c r="S101" s="126" t="s">
        <v>8</v>
      </c>
      <c r="T101" s="419">
        <f t="shared" si="5"/>
        <v>355960</v>
      </c>
    </row>
    <row r="102" spans="1:20" s="2" customFormat="1" ht="20.100000000000001" customHeight="1" x14ac:dyDescent="0.15">
      <c r="A102" s="263"/>
      <c r="B102" s="131"/>
      <c r="C102" s="122"/>
      <c r="D102" s="192"/>
      <c r="E102" s="124"/>
      <c r="F102" s="123"/>
      <c r="G102" s="116"/>
      <c r="H102" s="140" t="s">
        <v>309</v>
      </c>
      <c r="I102" s="132">
        <v>11780</v>
      </c>
      <c r="J102" s="131" t="s">
        <v>4</v>
      </c>
      <c r="K102" s="131" t="s">
        <v>5</v>
      </c>
      <c r="L102" s="133">
        <v>58</v>
      </c>
      <c r="M102" s="131" t="s">
        <v>10</v>
      </c>
      <c r="N102" s="133" t="s">
        <v>5</v>
      </c>
      <c r="O102" s="133">
        <v>12</v>
      </c>
      <c r="P102" s="133" t="s">
        <v>9</v>
      </c>
      <c r="Q102" s="128" t="s">
        <v>308</v>
      </c>
      <c r="R102" s="289">
        <v>0.12</v>
      </c>
      <c r="S102" s="126" t="s">
        <v>8</v>
      </c>
      <c r="T102" s="419">
        <f t="shared" si="5"/>
        <v>983860</v>
      </c>
    </row>
    <row r="103" spans="1:20" s="2" customFormat="1" ht="20.100000000000001" customHeight="1" x14ac:dyDescent="0.15">
      <c r="A103" s="263"/>
      <c r="B103" s="131"/>
      <c r="C103" s="122"/>
      <c r="D103" s="192"/>
      <c r="E103" s="124"/>
      <c r="F103" s="123"/>
      <c r="G103" s="116"/>
      <c r="H103" s="140" t="s">
        <v>310</v>
      </c>
      <c r="I103" s="132">
        <v>16480</v>
      </c>
      <c r="J103" s="131" t="s">
        <v>4</v>
      </c>
      <c r="K103" s="131" t="s">
        <v>5</v>
      </c>
      <c r="L103" s="133">
        <v>30</v>
      </c>
      <c r="M103" s="131" t="s">
        <v>10</v>
      </c>
      <c r="N103" s="133" t="s">
        <v>5</v>
      </c>
      <c r="O103" s="133">
        <v>6</v>
      </c>
      <c r="P103" s="133" t="s">
        <v>9</v>
      </c>
      <c r="Q103" s="128" t="s">
        <v>308</v>
      </c>
      <c r="R103" s="289">
        <v>0.08</v>
      </c>
      <c r="S103" s="126" t="s">
        <v>8</v>
      </c>
      <c r="T103" s="419">
        <f t="shared" si="5"/>
        <v>237310</v>
      </c>
    </row>
    <row r="104" spans="1:20" s="2" customFormat="1" ht="20.100000000000001" customHeight="1" x14ac:dyDescent="0.15">
      <c r="A104" s="263"/>
      <c r="B104" s="131"/>
      <c r="C104" s="122"/>
      <c r="D104" s="192"/>
      <c r="E104" s="124"/>
      <c r="F104" s="123"/>
      <c r="G104" s="116"/>
      <c r="H104" s="140" t="s">
        <v>309</v>
      </c>
      <c r="I104" s="132">
        <v>11780</v>
      </c>
      <c r="J104" s="131" t="s">
        <v>4</v>
      </c>
      <c r="K104" s="131" t="s">
        <v>5</v>
      </c>
      <c r="L104" s="133">
        <v>50</v>
      </c>
      <c r="M104" s="131" t="s">
        <v>10</v>
      </c>
      <c r="N104" s="133" t="s">
        <v>5</v>
      </c>
      <c r="O104" s="133">
        <v>12</v>
      </c>
      <c r="P104" s="133" t="s">
        <v>9</v>
      </c>
      <c r="Q104" s="128" t="s">
        <v>308</v>
      </c>
      <c r="R104" s="289">
        <v>0.08</v>
      </c>
      <c r="S104" s="126" t="s">
        <v>8</v>
      </c>
      <c r="T104" s="419">
        <f t="shared" si="5"/>
        <v>565440</v>
      </c>
    </row>
    <row r="105" spans="1:20" s="2" customFormat="1" ht="20.100000000000001" customHeight="1" x14ac:dyDescent="0.15">
      <c r="A105" s="277"/>
      <c r="B105" s="284"/>
      <c r="C105" s="279"/>
      <c r="D105" s="280"/>
      <c r="E105" s="281"/>
      <c r="F105" s="282"/>
      <c r="G105" s="334"/>
      <c r="H105" s="300" t="s">
        <v>368</v>
      </c>
      <c r="I105" s="285">
        <v>3733106</v>
      </c>
      <c r="J105" s="284" t="s">
        <v>4</v>
      </c>
      <c r="K105" s="284" t="s">
        <v>5</v>
      </c>
      <c r="L105" s="286">
        <v>1</v>
      </c>
      <c r="M105" s="284" t="s">
        <v>13</v>
      </c>
      <c r="N105" s="286"/>
      <c r="O105" s="286"/>
      <c r="P105" s="286"/>
      <c r="Q105" s="286"/>
      <c r="R105" s="286"/>
      <c r="S105" s="287" t="s">
        <v>8</v>
      </c>
      <c r="T105" s="288">
        <f>I105*L105</f>
        <v>3733106</v>
      </c>
    </row>
    <row r="106" spans="1:20" s="2" customFormat="1" ht="20.100000000000001" customHeight="1" x14ac:dyDescent="0.15">
      <c r="A106" s="263"/>
      <c r="B106" s="131"/>
      <c r="C106" s="122"/>
      <c r="D106" s="192"/>
      <c r="E106" s="124"/>
      <c r="F106" s="123"/>
      <c r="G106" s="116"/>
      <c r="H106" s="136" t="s">
        <v>346</v>
      </c>
      <c r="I106" s="132">
        <v>50000</v>
      </c>
      <c r="J106" s="131" t="s">
        <v>4</v>
      </c>
      <c r="K106" s="131" t="s">
        <v>5</v>
      </c>
      <c r="L106" s="133">
        <v>30</v>
      </c>
      <c r="M106" s="131" t="s">
        <v>7</v>
      </c>
      <c r="N106" s="133" t="s">
        <v>5</v>
      </c>
      <c r="O106" s="133">
        <v>12</v>
      </c>
      <c r="P106" s="133" t="s">
        <v>9</v>
      </c>
      <c r="Q106" s="133"/>
      <c r="R106" s="133"/>
      <c r="S106" s="134" t="s">
        <v>8</v>
      </c>
      <c r="T106" s="266">
        <f>I106*L106*O106</f>
        <v>18000000</v>
      </c>
    </row>
    <row r="107" spans="1:20" s="2" customFormat="1" ht="20.100000000000001" customHeight="1" x14ac:dyDescent="0.15">
      <c r="A107" s="263"/>
      <c r="B107" s="131"/>
      <c r="C107" s="122"/>
      <c r="D107" s="192"/>
      <c r="E107" s="124"/>
      <c r="F107" s="123"/>
      <c r="G107" s="116"/>
      <c r="H107" s="136" t="s">
        <v>367</v>
      </c>
      <c r="I107" s="132">
        <v>600000</v>
      </c>
      <c r="J107" s="131" t="s">
        <v>4</v>
      </c>
      <c r="K107" s="131" t="s">
        <v>5</v>
      </c>
      <c r="L107" s="215">
        <v>6</v>
      </c>
      <c r="M107" s="131" t="s">
        <v>9</v>
      </c>
      <c r="N107" s="133"/>
      <c r="O107" s="133"/>
      <c r="P107" s="133"/>
      <c r="Q107" s="133"/>
      <c r="R107" s="133"/>
      <c r="S107" s="134" t="s">
        <v>8</v>
      </c>
      <c r="T107" s="266">
        <f>I107*L107</f>
        <v>3600000</v>
      </c>
    </row>
    <row r="108" spans="1:20" s="2" customFormat="1" ht="20.100000000000001" customHeight="1" x14ac:dyDescent="0.15">
      <c r="A108" s="263"/>
      <c r="B108" s="191"/>
      <c r="C108" s="122"/>
      <c r="D108" s="192"/>
      <c r="E108" s="124"/>
      <c r="F108" s="123"/>
      <c r="G108" s="116"/>
      <c r="H108" s="136" t="s">
        <v>369</v>
      </c>
      <c r="I108" s="132">
        <v>30000000</v>
      </c>
      <c r="J108" s="131" t="s">
        <v>4</v>
      </c>
      <c r="K108" s="131" t="s">
        <v>5</v>
      </c>
      <c r="L108" s="133">
        <v>1</v>
      </c>
      <c r="M108" s="131" t="s">
        <v>13</v>
      </c>
      <c r="N108" s="133"/>
      <c r="O108" s="133"/>
      <c r="P108" s="133"/>
      <c r="Q108" s="133"/>
      <c r="R108" s="133"/>
      <c r="S108" s="134" t="s">
        <v>8</v>
      </c>
      <c r="T108" s="266">
        <f>I108*L108</f>
        <v>30000000</v>
      </c>
    </row>
    <row r="109" spans="1:20" s="2" customFormat="1" ht="20.100000000000001" customHeight="1" x14ac:dyDescent="0.15">
      <c r="A109" s="263"/>
      <c r="B109" s="191"/>
      <c r="C109" s="122"/>
      <c r="D109" s="192"/>
      <c r="E109" s="124"/>
      <c r="F109" s="123"/>
      <c r="G109" s="116"/>
      <c r="H109" s="136" t="s">
        <v>392</v>
      </c>
      <c r="I109" s="132">
        <v>4000000</v>
      </c>
      <c r="J109" s="131" t="s">
        <v>4</v>
      </c>
      <c r="K109" s="131" t="s">
        <v>5</v>
      </c>
      <c r="L109" s="133">
        <v>2</v>
      </c>
      <c r="M109" s="131" t="s">
        <v>10</v>
      </c>
      <c r="N109" s="133"/>
      <c r="O109" s="133"/>
      <c r="P109" s="133"/>
      <c r="Q109" s="133"/>
      <c r="R109" s="133"/>
      <c r="S109" s="134" t="s">
        <v>8</v>
      </c>
      <c r="T109" s="266">
        <f>I109*L109</f>
        <v>8000000</v>
      </c>
    </row>
    <row r="110" spans="1:20" s="2" customFormat="1" ht="20.100000000000001" customHeight="1" x14ac:dyDescent="0.15">
      <c r="A110" s="335"/>
      <c r="B110" s="162"/>
      <c r="C110" s="250"/>
      <c r="D110" s="211"/>
      <c r="E110" s="160"/>
      <c r="F110" s="260"/>
      <c r="G110" s="101"/>
      <c r="H110" s="173" t="s">
        <v>307</v>
      </c>
      <c r="I110" s="163">
        <v>100000</v>
      </c>
      <c r="J110" s="162" t="s">
        <v>4</v>
      </c>
      <c r="K110" s="162" t="s">
        <v>5</v>
      </c>
      <c r="L110" s="164">
        <v>12</v>
      </c>
      <c r="M110" s="162" t="s">
        <v>9</v>
      </c>
      <c r="N110" s="164"/>
      <c r="O110" s="164"/>
      <c r="P110" s="164"/>
      <c r="Q110" s="164"/>
      <c r="R110" s="164"/>
      <c r="S110" s="162" t="s">
        <v>8</v>
      </c>
      <c r="T110" s="276">
        <f>I110*L110</f>
        <v>1200000</v>
      </c>
    </row>
    <row r="111" spans="1:20" s="2" customFormat="1" ht="20.100000000000001" customHeight="1" x14ac:dyDescent="0.15">
      <c r="A111" s="436" t="s">
        <v>245</v>
      </c>
      <c r="B111" s="437"/>
      <c r="C111" s="438"/>
      <c r="D111" s="211">
        <f>D112</f>
        <v>0</v>
      </c>
      <c r="E111" s="160">
        <f>E112</f>
        <v>0</v>
      </c>
      <c r="F111" s="336">
        <f>E111-D111</f>
        <v>0</v>
      </c>
      <c r="G111" s="101">
        <v>0</v>
      </c>
      <c r="H111" s="173"/>
      <c r="I111" s="163"/>
      <c r="J111" s="162"/>
      <c r="K111" s="162"/>
      <c r="L111" s="164"/>
      <c r="M111" s="162"/>
      <c r="N111" s="164"/>
      <c r="O111" s="164"/>
      <c r="P111" s="164"/>
      <c r="Q111" s="164"/>
      <c r="R111" s="164"/>
      <c r="S111" s="162"/>
      <c r="T111" s="276"/>
    </row>
    <row r="112" spans="1:20" s="2" customFormat="1" ht="20.100000000000001" customHeight="1" x14ac:dyDescent="0.15">
      <c r="A112" s="262"/>
      <c r="B112" s="434" t="s">
        <v>246</v>
      </c>
      <c r="C112" s="435"/>
      <c r="D112" s="166">
        <f>D113+D114</f>
        <v>0</v>
      </c>
      <c r="E112" s="114">
        <f>E113+E114</f>
        <v>0</v>
      </c>
      <c r="F112" s="298">
        <f>E112-D112</f>
        <v>0</v>
      </c>
      <c r="G112" s="108">
        <v>0</v>
      </c>
      <c r="H112" s="167"/>
      <c r="I112" s="118"/>
      <c r="J112" s="117"/>
      <c r="K112" s="117"/>
      <c r="L112" s="119"/>
      <c r="M112" s="117"/>
      <c r="N112" s="119"/>
      <c r="O112" s="119"/>
      <c r="P112" s="119"/>
      <c r="Q112" s="119"/>
      <c r="R112" s="119"/>
      <c r="S112" s="117"/>
      <c r="T112" s="274"/>
    </row>
    <row r="113" spans="1:20" s="2" customFormat="1" ht="20.100000000000001" customHeight="1" x14ac:dyDescent="0.15">
      <c r="A113" s="263"/>
      <c r="B113" s="112"/>
      <c r="C113" s="188" t="s">
        <v>247</v>
      </c>
      <c r="D113" s="216">
        <v>0</v>
      </c>
      <c r="E113" s="99">
        <v>0</v>
      </c>
      <c r="F113" s="298">
        <f>E113-D113</f>
        <v>0</v>
      </c>
      <c r="G113" s="108">
        <v>0</v>
      </c>
      <c r="H113" s="239"/>
      <c r="I113" s="103"/>
      <c r="J113" s="102"/>
      <c r="K113" s="102"/>
      <c r="L113" s="104"/>
      <c r="M113" s="102"/>
      <c r="N113" s="104"/>
      <c r="O113" s="104"/>
      <c r="P113" s="104"/>
      <c r="Q113" s="104"/>
      <c r="R113" s="104"/>
      <c r="S113" s="189"/>
      <c r="T113" s="261"/>
    </row>
    <row r="114" spans="1:20" s="2" customFormat="1" ht="20.100000000000001" customHeight="1" x14ac:dyDescent="0.15">
      <c r="A114" s="277"/>
      <c r="B114" s="284"/>
      <c r="C114" s="279" t="s">
        <v>248</v>
      </c>
      <c r="D114" s="280">
        <v>0</v>
      </c>
      <c r="E114" s="281">
        <v>0</v>
      </c>
      <c r="F114" s="304">
        <f>E114-D114</f>
        <v>0</v>
      </c>
      <c r="G114" s="283">
        <v>0</v>
      </c>
      <c r="H114" s="337"/>
      <c r="I114" s="285"/>
      <c r="J114" s="284"/>
      <c r="K114" s="284"/>
      <c r="L114" s="286"/>
      <c r="M114" s="284"/>
      <c r="N114" s="286"/>
      <c r="O114" s="286"/>
      <c r="P114" s="286"/>
      <c r="Q114" s="286"/>
      <c r="R114" s="286"/>
      <c r="S114" s="284"/>
      <c r="T114" s="338"/>
    </row>
    <row r="115" spans="1:20" s="2" customFormat="1" ht="20.100000000000001" customHeight="1" x14ac:dyDescent="0.15">
      <c r="A115" s="60"/>
      <c r="B115" s="60"/>
      <c r="C115" s="61"/>
      <c r="D115" s="62"/>
      <c r="E115" s="63"/>
      <c r="F115" s="62"/>
      <c r="G115" s="64"/>
      <c r="H115" s="60"/>
      <c r="I115" s="63"/>
      <c r="J115" s="60"/>
      <c r="K115" s="60"/>
      <c r="L115" s="65"/>
      <c r="M115" s="60"/>
      <c r="N115" s="65"/>
      <c r="O115" s="65"/>
      <c r="P115" s="65"/>
      <c r="Q115" s="65"/>
      <c r="R115" s="65"/>
      <c r="S115" s="60"/>
      <c r="T115" s="63"/>
    </row>
    <row r="116" spans="1:20" s="2" customFormat="1" ht="20.100000000000001" customHeight="1" x14ac:dyDescent="0.15">
      <c r="A116" s="60"/>
      <c r="B116" s="60"/>
      <c r="C116" s="61"/>
      <c r="D116" s="62"/>
      <c r="E116" s="63"/>
      <c r="F116" s="62"/>
      <c r="G116" s="64"/>
      <c r="H116" s="60"/>
      <c r="I116" s="63"/>
      <c r="J116" s="60"/>
      <c r="K116" s="60"/>
      <c r="L116" s="65"/>
      <c r="M116" s="60"/>
      <c r="N116" s="65"/>
      <c r="O116" s="65"/>
      <c r="P116" s="65"/>
      <c r="Q116" s="65"/>
      <c r="R116" s="65"/>
      <c r="S116" s="60"/>
      <c r="T116" s="63"/>
    </row>
    <row r="117" spans="1:20" s="2" customFormat="1" ht="20.100000000000001" customHeight="1" x14ac:dyDescent="0.15">
      <c r="A117" s="60"/>
      <c r="B117" s="60"/>
      <c r="C117" s="61"/>
      <c r="D117" s="62"/>
      <c r="E117" s="63"/>
      <c r="F117" s="62"/>
      <c r="G117" s="64"/>
      <c r="H117" s="60"/>
      <c r="I117" s="63"/>
      <c r="J117" s="60"/>
      <c r="K117" s="60"/>
      <c r="L117" s="65"/>
      <c r="M117" s="60"/>
      <c r="N117" s="65"/>
      <c r="O117" s="65"/>
      <c r="P117" s="65"/>
      <c r="Q117" s="65"/>
      <c r="R117" s="65"/>
      <c r="S117" s="60"/>
      <c r="T117" s="63"/>
    </row>
    <row r="118" spans="1:20" s="2" customFormat="1" ht="20.100000000000001" customHeight="1" x14ac:dyDescent="0.15">
      <c r="A118" s="60"/>
      <c r="B118" s="60"/>
      <c r="C118" s="61"/>
      <c r="D118" s="62"/>
      <c r="E118" s="63"/>
      <c r="F118" s="62"/>
      <c r="G118" s="64"/>
      <c r="H118" s="60"/>
      <c r="I118" s="63"/>
      <c r="J118" s="60"/>
      <c r="K118" s="60"/>
      <c r="L118" s="65"/>
      <c r="M118" s="60"/>
      <c r="N118" s="65"/>
      <c r="O118" s="65"/>
      <c r="P118" s="65"/>
      <c r="Q118" s="65"/>
      <c r="R118" s="65"/>
      <c r="S118" s="60"/>
      <c r="T118" s="63"/>
    </row>
    <row r="119" spans="1:20" s="2" customFormat="1" ht="20.100000000000001" customHeight="1" x14ac:dyDescent="0.15">
      <c r="A119" s="60"/>
      <c r="B119" s="60"/>
      <c r="C119" s="61"/>
      <c r="D119" s="62"/>
      <c r="E119" s="63"/>
      <c r="F119" s="62"/>
      <c r="G119" s="64"/>
      <c r="H119" s="60"/>
      <c r="I119" s="63"/>
      <c r="J119" s="60"/>
      <c r="K119" s="60"/>
      <c r="L119" s="65"/>
      <c r="M119" s="60"/>
      <c r="N119" s="65"/>
      <c r="O119" s="65"/>
      <c r="P119" s="65"/>
      <c r="Q119" s="65"/>
      <c r="R119" s="65"/>
      <c r="S119" s="60"/>
      <c r="T119" s="63"/>
    </row>
    <row r="120" spans="1:20" s="2" customFormat="1" ht="20.100000000000001" customHeight="1" x14ac:dyDescent="0.15">
      <c r="A120" s="60"/>
      <c r="B120" s="60"/>
      <c r="C120" s="61"/>
      <c r="D120" s="62"/>
      <c r="E120" s="63"/>
      <c r="F120" s="62"/>
      <c r="G120" s="64"/>
      <c r="H120" s="60"/>
      <c r="I120" s="63"/>
      <c r="J120" s="60"/>
      <c r="K120" s="60"/>
      <c r="L120" s="65"/>
      <c r="M120" s="60"/>
      <c r="N120" s="65"/>
      <c r="O120" s="65"/>
      <c r="P120" s="65"/>
      <c r="Q120" s="65"/>
      <c r="R120" s="65"/>
      <c r="S120" s="60"/>
      <c r="T120" s="63"/>
    </row>
    <row r="121" spans="1:20" s="2" customFormat="1" ht="20.100000000000001" customHeight="1" x14ac:dyDescent="0.15">
      <c r="A121" s="60"/>
      <c r="B121" s="60"/>
      <c r="C121" s="61"/>
      <c r="D121" s="62"/>
      <c r="E121" s="63"/>
      <c r="F121" s="62"/>
      <c r="G121" s="64"/>
      <c r="H121" s="60"/>
      <c r="I121" s="63"/>
      <c r="J121" s="60"/>
      <c r="K121" s="60"/>
      <c r="L121" s="65"/>
      <c r="M121" s="60"/>
      <c r="N121" s="65"/>
      <c r="O121" s="65"/>
      <c r="P121" s="65"/>
      <c r="Q121" s="65"/>
      <c r="R121" s="65"/>
      <c r="S121" s="60"/>
      <c r="T121" s="63"/>
    </row>
    <row r="122" spans="1:20" s="2" customFormat="1" ht="20.100000000000001" customHeight="1" x14ac:dyDescent="0.15">
      <c r="A122" s="60"/>
      <c r="B122" s="60"/>
      <c r="C122" s="61"/>
      <c r="D122" s="62"/>
      <c r="E122" s="63"/>
      <c r="F122" s="62"/>
      <c r="G122" s="64"/>
      <c r="H122" s="60"/>
      <c r="I122" s="63"/>
      <c r="J122" s="60"/>
      <c r="K122" s="60"/>
      <c r="L122" s="65"/>
      <c r="M122" s="60"/>
      <c r="N122" s="65"/>
      <c r="O122" s="65"/>
      <c r="P122" s="65"/>
      <c r="Q122" s="65"/>
      <c r="R122" s="65"/>
      <c r="S122" s="60"/>
      <c r="T122" s="63"/>
    </row>
    <row r="123" spans="1:20" s="2" customFormat="1" ht="20.100000000000001" customHeight="1" x14ac:dyDescent="0.15">
      <c r="A123" s="60"/>
      <c r="B123" s="60"/>
      <c r="C123" s="61"/>
      <c r="D123" s="62"/>
      <c r="E123" s="63"/>
      <c r="F123" s="62"/>
      <c r="G123" s="64"/>
      <c r="H123" s="60"/>
      <c r="I123" s="63"/>
      <c r="J123" s="60"/>
      <c r="K123" s="60"/>
      <c r="L123" s="65"/>
      <c r="M123" s="60"/>
      <c r="N123" s="65"/>
      <c r="O123" s="65"/>
      <c r="P123" s="65"/>
      <c r="Q123" s="65"/>
      <c r="R123" s="65"/>
      <c r="S123" s="60"/>
      <c r="T123" s="63"/>
    </row>
  </sheetData>
  <mergeCells count="21"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26:C26"/>
    <mergeCell ref="B27:C27"/>
    <mergeCell ref="B89:C89"/>
    <mergeCell ref="A111:C111"/>
    <mergeCell ref="B112:C112"/>
    <mergeCell ref="A29:C29"/>
    <mergeCell ref="B30:C30"/>
    <mergeCell ref="A32:C32"/>
    <mergeCell ref="B33:C33"/>
    <mergeCell ref="A88:C88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&amp;R무량수전노인전문요양원(2022.09.05)</oddFooter>
  </headerFooter>
  <rowBreaks count="4" manualBreakCount="4">
    <brk id="28" max="16383" man="1"/>
    <brk id="51" max="16383" man="1"/>
    <brk id="78" max="19" man="1"/>
    <brk id="105" max="1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39"/>
  <sheetViews>
    <sheetView view="pageBreakPreview" zoomScale="106" zoomScaleNormal="100" zoomScaleSheetLayoutView="106" workbookViewId="0">
      <pane ySplit="5" topLeftCell="A183" activePane="bottomLeft" state="frozen"/>
      <selection pane="bottomLeft" activeCell="T189" sqref="T189"/>
    </sheetView>
  </sheetViews>
  <sheetFormatPr defaultColWidth="8.88671875" defaultRowHeight="13.5" x14ac:dyDescent="0.15"/>
  <cols>
    <col min="1" max="1" width="3.21875" style="72" customWidth="1"/>
    <col min="2" max="2" width="3.5546875" style="72" customWidth="1"/>
    <col min="3" max="3" width="20.88671875" style="73" customWidth="1"/>
    <col min="4" max="5" width="11.88671875" style="72" customWidth="1"/>
    <col min="6" max="6" width="12.6640625" style="72" customWidth="1"/>
    <col min="7" max="7" width="8.77734375" style="75" customWidth="1"/>
    <col min="8" max="8" width="26.77734375" style="72" customWidth="1"/>
    <col min="9" max="9" width="11" style="72" customWidth="1"/>
    <col min="10" max="10" width="2" style="72" customWidth="1"/>
    <col min="11" max="11" width="1.88671875" style="72" customWidth="1"/>
    <col min="12" max="12" width="5.109375" style="76" customWidth="1"/>
    <col min="13" max="13" width="1.88671875" style="72" customWidth="1"/>
    <col min="14" max="14" width="3" style="76" customWidth="1"/>
    <col min="15" max="15" width="4" style="76" customWidth="1"/>
    <col min="16" max="16" width="2.109375" style="76" customWidth="1"/>
    <col min="17" max="17" width="1.44140625" style="72" customWidth="1"/>
    <col min="18" max="18" width="11.109375" style="72" customWidth="1"/>
    <col min="19" max="19" width="8.88671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74" t="s">
        <v>422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</row>
    <row r="2" spans="1:20" s="2" customFormat="1" ht="19.5" customHeight="1" thickBot="1" x14ac:dyDescent="0.2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0"/>
      <c r="R2" s="62" t="s">
        <v>15</v>
      </c>
    </row>
    <row r="3" spans="1:20" s="2" customFormat="1" ht="18.95" customHeight="1" x14ac:dyDescent="0.15">
      <c r="A3" s="475" t="s">
        <v>0</v>
      </c>
      <c r="B3" s="477" t="s">
        <v>1</v>
      </c>
      <c r="C3" s="478" t="s">
        <v>2</v>
      </c>
      <c r="D3" s="479" t="s">
        <v>423</v>
      </c>
      <c r="E3" s="479" t="s">
        <v>424</v>
      </c>
      <c r="F3" s="481" t="s">
        <v>216</v>
      </c>
      <c r="G3" s="482"/>
      <c r="H3" s="483" t="s">
        <v>3</v>
      </c>
      <c r="I3" s="477"/>
      <c r="J3" s="477"/>
      <c r="K3" s="477"/>
      <c r="L3" s="477"/>
      <c r="M3" s="477"/>
      <c r="N3" s="477"/>
      <c r="O3" s="477"/>
      <c r="P3" s="477"/>
      <c r="Q3" s="477"/>
      <c r="R3" s="484"/>
    </row>
    <row r="4" spans="1:20" s="2" customFormat="1" ht="18.95" customHeight="1" x14ac:dyDescent="0.15">
      <c r="A4" s="476"/>
      <c r="B4" s="452"/>
      <c r="C4" s="454"/>
      <c r="D4" s="480"/>
      <c r="E4" s="480"/>
      <c r="F4" s="90" t="s">
        <v>224</v>
      </c>
      <c r="G4" s="91" t="s">
        <v>225</v>
      </c>
      <c r="H4" s="461"/>
      <c r="I4" s="452"/>
      <c r="J4" s="452"/>
      <c r="K4" s="452"/>
      <c r="L4" s="452"/>
      <c r="M4" s="452"/>
      <c r="N4" s="452"/>
      <c r="O4" s="452"/>
      <c r="P4" s="452"/>
      <c r="Q4" s="452"/>
      <c r="R4" s="485"/>
      <c r="T4" s="4"/>
    </row>
    <row r="5" spans="1:20" s="2" customFormat="1" ht="20.100000000000001" customHeight="1" x14ac:dyDescent="0.15">
      <c r="A5" s="473" t="s">
        <v>16</v>
      </c>
      <c r="B5" s="446"/>
      <c r="C5" s="447"/>
      <c r="D5" s="343">
        <f>D6+D126+D138+D175+D178+D181+D185+D190+D194+D198</f>
        <v>4954414000</v>
      </c>
      <c r="E5" s="344">
        <f>E6+E126+E138+E175+E178+E181+E185+E190+E194+E198</f>
        <v>4621285999.9333334</v>
      </c>
      <c r="F5" s="345">
        <f>E5-D5</f>
        <v>-333128000.0666666</v>
      </c>
      <c r="G5" s="346">
        <f>E5/D5*100</f>
        <v>93.276137196716576</v>
      </c>
      <c r="H5" s="94"/>
      <c r="I5" s="94"/>
      <c r="J5" s="95"/>
      <c r="K5" s="95"/>
      <c r="L5" s="96"/>
      <c r="M5" s="95"/>
      <c r="N5" s="96"/>
      <c r="O5" s="96"/>
      <c r="P5" s="96"/>
      <c r="Q5" s="95"/>
      <c r="R5" s="97"/>
      <c r="S5" s="4">
        <f>'예산내역(세입)'!E5-'예산내역(세출)'!E5</f>
        <v>6.6666603088378906E-2</v>
      </c>
      <c r="T5" s="58"/>
    </row>
    <row r="6" spans="1:20" s="2" customFormat="1" ht="20.100000000000001" customHeight="1" x14ac:dyDescent="0.15">
      <c r="A6" s="463" t="s">
        <v>17</v>
      </c>
      <c r="B6" s="464"/>
      <c r="C6" s="435"/>
      <c r="D6" s="98">
        <f>D7+D54+D58</f>
        <v>3765100081</v>
      </c>
      <c r="E6" s="99">
        <f>E7+E54+E58</f>
        <v>3732040303.3333335</v>
      </c>
      <c r="F6" s="100">
        <f>E6-D6</f>
        <v>-33059777.666666508</v>
      </c>
      <c r="G6" s="101">
        <f>E6/D6*100</f>
        <v>99.121941596360273</v>
      </c>
      <c r="H6" s="102"/>
      <c r="I6" s="103"/>
      <c r="J6" s="102"/>
      <c r="K6" s="102"/>
      <c r="L6" s="104"/>
      <c r="M6" s="102"/>
      <c r="N6" s="104"/>
      <c r="O6" s="104"/>
      <c r="P6" s="104"/>
      <c r="Q6" s="102"/>
      <c r="R6" s="105"/>
    </row>
    <row r="7" spans="1:20" s="2" customFormat="1" ht="20.100000000000001" customHeight="1" x14ac:dyDescent="0.15">
      <c r="A7" s="106"/>
      <c r="B7" s="107" t="s">
        <v>18</v>
      </c>
      <c r="C7" s="107"/>
      <c r="D7" s="98">
        <f>D8+D14+D34+D36++D40</f>
        <v>3515148671</v>
      </c>
      <c r="E7" s="99">
        <f>E8+E14+E34+E36+E40</f>
        <v>3424256463.3333335</v>
      </c>
      <c r="F7" s="100">
        <f>E7-D7</f>
        <v>-90892207.666666508</v>
      </c>
      <c r="G7" s="108">
        <f>E7/D7*100</f>
        <v>97.414271310441919</v>
      </c>
      <c r="H7" s="109"/>
      <c r="I7" s="103"/>
      <c r="J7" s="102"/>
      <c r="K7" s="102"/>
      <c r="L7" s="104"/>
      <c r="M7" s="102"/>
      <c r="N7" s="104"/>
      <c r="O7" s="104"/>
      <c r="P7" s="104"/>
      <c r="Q7" s="102"/>
      <c r="R7" s="105"/>
    </row>
    <row r="8" spans="1:20" s="2" customFormat="1" ht="20.100000000000001" customHeight="1" x14ac:dyDescent="0.15">
      <c r="A8" s="110"/>
      <c r="B8" s="111"/>
      <c r="C8" s="112" t="s">
        <v>19</v>
      </c>
      <c r="D8" s="113">
        <v>2176901940</v>
      </c>
      <c r="E8" s="114">
        <f>R8+R11</f>
        <v>2247745920</v>
      </c>
      <c r="F8" s="115">
        <f>E8-D8</f>
        <v>70843980</v>
      </c>
      <c r="G8" s="116">
        <f>E8/D8*100</f>
        <v>103.25434870070444</v>
      </c>
      <c r="H8" s="117" t="s">
        <v>306</v>
      </c>
      <c r="I8" s="118"/>
      <c r="J8" s="117"/>
      <c r="K8" s="117"/>
      <c r="L8" s="119"/>
      <c r="M8" s="117"/>
      <c r="N8" s="119"/>
      <c r="O8" s="119"/>
      <c r="P8" s="119"/>
      <c r="Q8" s="120" t="s">
        <v>8</v>
      </c>
      <c r="R8" s="121">
        <f>R9+R10</f>
        <v>1986594960</v>
      </c>
    </row>
    <row r="9" spans="1:20" s="2" customFormat="1" ht="20.100000000000001" customHeight="1" x14ac:dyDescent="0.15">
      <c r="A9" s="110"/>
      <c r="B9" s="341"/>
      <c r="C9" s="122"/>
      <c r="D9" s="123"/>
      <c r="E9" s="124"/>
      <c r="F9" s="125"/>
      <c r="G9" s="116"/>
      <c r="H9" s="126" t="s">
        <v>303</v>
      </c>
      <c r="I9" s="127" t="s">
        <v>226</v>
      </c>
      <c r="J9" s="126"/>
      <c r="K9" s="126"/>
      <c r="L9" s="128"/>
      <c r="M9" s="126"/>
      <c r="N9" s="128"/>
      <c r="O9" s="128"/>
      <c r="P9" s="128"/>
      <c r="Q9" s="129" t="s">
        <v>8</v>
      </c>
      <c r="R9" s="130">
        <v>1985154960</v>
      </c>
    </row>
    <row r="10" spans="1:20" s="2" customFormat="1" ht="20.100000000000001" customHeight="1" x14ac:dyDescent="0.15">
      <c r="A10" s="110"/>
      <c r="B10" s="341"/>
      <c r="C10" s="122"/>
      <c r="D10" s="123"/>
      <c r="E10" s="124"/>
      <c r="F10" s="125"/>
      <c r="G10" s="116"/>
      <c r="H10" s="126" t="s">
        <v>305</v>
      </c>
      <c r="I10" s="127" t="s">
        <v>226</v>
      </c>
      <c r="J10" s="126"/>
      <c r="K10" s="126"/>
      <c r="L10" s="128"/>
      <c r="M10" s="126"/>
      <c r="N10" s="128"/>
      <c r="O10" s="128"/>
      <c r="P10" s="128"/>
      <c r="Q10" s="129" t="s">
        <v>8</v>
      </c>
      <c r="R10" s="130">
        <v>1440000</v>
      </c>
    </row>
    <row r="11" spans="1:20" s="2" customFormat="1" ht="20.100000000000001" customHeight="1" x14ac:dyDescent="0.15">
      <c r="A11" s="110"/>
      <c r="B11" s="341"/>
      <c r="C11" s="122"/>
      <c r="D11" s="123"/>
      <c r="E11" s="124"/>
      <c r="F11" s="125"/>
      <c r="G11" s="116"/>
      <c r="H11" s="131" t="s">
        <v>304</v>
      </c>
      <c r="I11" s="132"/>
      <c r="J11" s="131"/>
      <c r="K11" s="131"/>
      <c r="L11" s="133"/>
      <c r="M11" s="131"/>
      <c r="N11" s="133"/>
      <c r="O11" s="133"/>
      <c r="P11" s="133"/>
      <c r="Q11" s="134" t="s">
        <v>8</v>
      </c>
      <c r="R11" s="135">
        <f>R12+R13</f>
        <v>261150960</v>
      </c>
    </row>
    <row r="12" spans="1:20" s="2" customFormat="1" ht="20.100000000000001" customHeight="1" x14ac:dyDescent="0.15">
      <c r="A12" s="110"/>
      <c r="B12" s="341"/>
      <c r="C12" s="122"/>
      <c r="D12" s="123"/>
      <c r="E12" s="124"/>
      <c r="F12" s="125"/>
      <c r="G12" s="116"/>
      <c r="H12" s="126" t="s">
        <v>303</v>
      </c>
      <c r="I12" s="127" t="s">
        <v>226</v>
      </c>
      <c r="J12" s="126"/>
      <c r="K12" s="126"/>
      <c r="L12" s="128"/>
      <c r="M12" s="126"/>
      <c r="N12" s="128"/>
      <c r="O12" s="128"/>
      <c r="P12" s="128"/>
      <c r="Q12" s="129" t="s">
        <v>8</v>
      </c>
      <c r="R12" s="130">
        <v>255150960</v>
      </c>
    </row>
    <row r="13" spans="1:20" s="2" customFormat="1" ht="20.100000000000001" customHeight="1" x14ac:dyDescent="0.15">
      <c r="A13" s="110"/>
      <c r="B13" s="341"/>
      <c r="C13" s="122"/>
      <c r="D13" s="123"/>
      <c r="E13" s="124"/>
      <c r="F13" s="125"/>
      <c r="G13" s="101"/>
      <c r="H13" s="126" t="s">
        <v>302</v>
      </c>
      <c r="I13" s="127" t="s">
        <v>226</v>
      </c>
      <c r="J13" s="126"/>
      <c r="K13" s="126"/>
      <c r="L13" s="128"/>
      <c r="M13" s="126"/>
      <c r="N13" s="128"/>
      <c r="O13" s="128"/>
      <c r="P13" s="128"/>
      <c r="Q13" s="129" t="s">
        <v>8</v>
      </c>
      <c r="R13" s="130">
        <v>6000000</v>
      </c>
    </row>
    <row r="14" spans="1:20" s="2" customFormat="1" ht="20.100000000000001" customHeight="1" x14ac:dyDescent="0.15">
      <c r="A14" s="110"/>
      <c r="B14" s="136"/>
      <c r="C14" s="112" t="s">
        <v>243</v>
      </c>
      <c r="D14" s="113">
        <v>772513200</v>
      </c>
      <c r="E14" s="114">
        <f>R14+R24</f>
        <v>634040560</v>
      </c>
      <c r="F14" s="137">
        <f>E14-D14</f>
        <v>-138472640</v>
      </c>
      <c r="G14" s="138">
        <f>E14/D14*100</f>
        <v>82.075045449061577</v>
      </c>
      <c r="H14" s="117" t="s">
        <v>301</v>
      </c>
      <c r="I14" s="118"/>
      <c r="J14" s="117"/>
      <c r="K14" s="117"/>
      <c r="L14" s="119"/>
      <c r="M14" s="117"/>
      <c r="N14" s="119"/>
      <c r="O14" s="119"/>
      <c r="P14" s="119"/>
      <c r="Q14" s="120" t="s">
        <v>8</v>
      </c>
      <c r="R14" s="121">
        <f>R15+R16+R18+R19+R20+R21+R22+R23+R17</f>
        <v>593162900</v>
      </c>
    </row>
    <row r="15" spans="1:20" s="2" customFormat="1" ht="20.100000000000001" customHeight="1" x14ac:dyDescent="0.15">
      <c r="A15" s="110"/>
      <c r="B15" s="136"/>
      <c r="C15" s="122"/>
      <c r="D15" s="123"/>
      <c r="E15" s="124"/>
      <c r="F15" s="139"/>
      <c r="G15" s="116"/>
      <c r="H15" s="126" t="s">
        <v>299</v>
      </c>
      <c r="I15" s="127" t="s">
        <v>226</v>
      </c>
      <c r="J15" s="126"/>
      <c r="K15" s="126"/>
      <c r="L15" s="128"/>
      <c r="M15" s="126"/>
      <c r="N15" s="128"/>
      <c r="O15" s="128"/>
      <c r="P15" s="128"/>
      <c r="Q15" s="129" t="s">
        <v>8</v>
      </c>
      <c r="R15" s="130">
        <v>222861120</v>
      </c>
    </row>
    <row r="16" spans="1:20" s="2" customFormat="1" ht="20.100000000000001" customHeight="1" x14ac:dyDescent="0.15">
      <c r="A16" s="110"/>
      <c r="B16" s="136"/>
      <c r="C16" s="122"/>
      <c r="D16" s="123"/>
      <c r="E16" s="124"/>
      <c r="F16" s="139"/>
      <c r="G16" s="116"/>
      <c r="H16" s="140" t="s">
        <v>298</v>
      </c>
      <c r="I16" s="127" t="s">
        <v>226</v>
      </c>
      <c r="J16" s="126"/>
      <c r="K16" s="126"/>
      <c r="L16" s="128"/>
      <c r="M16" s="126"/>
      <c r="N16" s="128"/>
      <c r="O16" s="128"/>
      <c r="P16" s="128"/>
      <c r="Q16" s="129" t="s">
        <v>8</v>
      </c>
      <c r="R16" s="130">
        <v>83703960</v>
      </c>
    </row>
    <row r="17" spans="1:20" s="2" customFormat="1" ht="20.100000000000001" customHeight="1" x14ac:dyDescent="0.15">
      <c r="A17" s="110"/>
      <c r="B17" s="136"/>
      <c r="C17" s="122"/>
      <c r="D17" s="123"/>
      <c r="E17" s="124"/>
      <c r="F17" s="139"/>
      <c r="G17" s="116"/>
      <c r="H17" s="140" t="s">
        <v>296</v>
      </c>
      <c r="I17" s="127" t="s">
        <v>226</v>
      </c>
      <c r="J17" s="126"/>
      <c r="K17" s="126"/>
      <c r="L17" s="128"/>
      <c r="M17" s="126"/>
      <c r="N17" s="128"/>
      <c r="O17" s="128"/>
      <c r="P17" s="128"/>
      <c r="Q17" s="129" t="s">
        <v>8</v>
      </c>
      <c r="R17" s="130">
        <v>54300000</v>
      </c>
    </row>
    <row r="18" spans="1:20" s="2" customFormat="1" ht="20.100000000000001" customHeight="1" x14ac:dyDescent="0.15">
      <c r="A18" s="110"/>
      <c r="B18" s="136"/>
      <c r="C18" s="122"/>
      <c r="D18" s="123"/>
      <c r="E18" s="124"/>
      <c r="F18" s="139"/>
      <c r="G18" s="116"/>
      <c r="H18" s="140" t="s">
        <v>356</v>
      </c>
      <c r="I18" s="127" t="s">
        <v>226</v>
      </c>
      <c r="J18" s="126"/>
      <c r="K18" s="126"/>
      <c r="L18" s="128"/>
      <c r="M18" s="126"/>
      <c r="N18" s="128"/>
      <c r="O18" s="128"/>
      <c r="P18" s="128"/>
      <c r="Q18" s="129" t="s">
        <v>8</v>
      </c>
      <c r="R18" s="130">
        <v>10972580</v>
      </c>
    </row>
    <row r="19" spans="1:20" s="2" customFormat="1" ht="20.100000000000001" customHeight="1" x14ac:dyDescent="0.15">
      <c r="A19" s="110"/>
      <c r="B19" s="136"/>
      <c r="C19" s="122"/>
      <c r="D19" s="123"/>
      <c r="E19" s="124"/>
      <c r="F19" s="139"/>
      <c r="G19" s="116"/>
      <c r="H19" s="140" t="s">
        <v>359</v>
      </c>
      <c r="I19" s="127" t="s">
        <v>226</v>
      </c>
      <c r="J19" s="126"/>
      <c r="K19" s="126"/>
      <c r="L19" s="128"/>
      <c r="M19" s="126"/>
      <c r="N19" s="128"/>
      <c r="O19" s="128"/>
      <c r="P19" s="128"/>
      <c r="Q19" s="129" t="s">
        <v>8</v>
      </c>
      <c r="R19" s="130">
        <v>65832750</v>
      </c>
    </row>
    <row r="20" spans="1:20" s="2" customFormat="1" ht="20.100000000000001" customHeight="1" x14ac:dyDescent="0.15">
      <c r="A20" s="110"/>
      <c r="B20" s="136"/>
      <c r="C20" s="122"/>
      <c r="D20" s="123"/>
      <c r="E20" s="124"/>
      <c r="F20" s="139"/>
      <c r="G20" s="116"/>
      <c r="H20" s="126" t="s">
        <v>295</v>
      </c>
      <c r="I20" s="127">
        <v>36973580</v>
      </c>
      <c r="J20" s="126" t="s">
        <v>4</v>
      </c>
      <c r="K20" s="126" t="s">
        <v>5</v>
      </c>
      <c r="L20" s="128">
        <v>1</v>
      </c>
      <c r="M20" s="126" t="s">
        <v>12</v>
      </c>
      <c r="N20" s="141" t="s">
        <v>294</v>
      </c>
      <c r="O20" s="142" t="s">
        <v>293</v>
      </c>
      <c r="P20" s="128"/>
      <c r="Q20" s="129" t="s">
        <v>8</v>
      </c>
      <c r="R20" s="130">
        <f>I20*L20</f>
        <v>36973580</v>
      </c>
    </row>
    <row r="21" spans="1:20" s="2" customFormat="1" ht="20.100000000000001" customHeight="1" x14ac:dyDescent="0.15">
      <c r="A21" s="110"/>
      <c r="B21" s="136"/>
      <c r="C21" s="122"/>
      <c r="D21" s="123"/>
      <c r="E21" s="124"/>
      <c r="F21" s="139"/>
      <c r="G21" s="116"/>
      <c r="H21" s="140" t="s">
        <v>361</v>
      </c>
      <c r="I21" s="127">
        <v>91608920</v>
      </c>
      <c r="J21" s="126" t="s">
        <v>4</v>
      </c>
      <c r="K21" s="126" t="s">
        <v>5</v>
      </c>
      <c r="L21" s="128">
        <v>1</v>
      </c>
      <c r="M21" s="126" t="s">
        <v>12</v>
      </c>
      <c r="N21" s="141" t="s">
        <v>141</v>
      </c>
      <c r="O21" s="142" t="s">
        <v>142</v>
      </c>
      <c r="P21" s="128"/>
      <c r="Q21" s="126" t="s">
        <v>8</v>
      </c>
      <c r="R21" s="130">
        <f t="shared" ref="R21:R23" si="0">I21*L21</f>
        <v>91608920</v>
      </c>
    </row>
    <row r="22" spans="1:20" s="2" customFormat="1" ht="19.5" customHeight="1" x14ac:dyDescent="0.15">
      <c r="A22" s="110"/>
      <c r="B22" s="136"/>
      <c r="C22" s="122"/>
      <c r="D22" s="123"/>
      <c r="E22" s="124"/>
      <c r="F22" s="139"/>
      <c r="G22" s="116"/>
      <c r="H22" s="140" t="s">
        <v>360</v>
      </c>
      <c r="I22" s="127">
        <v>19109990</v>
      </c>
      <c r="J22" s="126" t="s">
        <v>4</v>
      </c>
      <c r="K22" s="126" t="s">
        <v>5</v>
      </c>
      <c r="L22" s="128">
        <v>1</v>
      </c>
      <c r="M22" s="126" t="s">
        <v>10</v>
      </c>
      <c r="N22" s="141" t="s">
        <v>291</v>
      </c>
      <c r="O22" s="142" t="s">
        <v>142</v>
      </c>
      <c r="P22" s="128"/>
      <c r="Q22" s="129" t="s">
        <v>8</v>
      </c>
      <c r="R22" s="130">
        <f t="shared" si="0"/>
        <v>19109990</v>
      </c>
    </row>
    <row r="23" spans="1:20" s="2" customFormat="1" ht="20.100000000000001" customHeight="1" x14ac:dyDescent="0.15">
      <c r="A23" s="110"/>
      <c r="B23" s="136"/>
      <c r="C23" s="122"/>
      <c r="D23" s="123"/>
      <c r="E23" s="124"/>
      <c r="F23" s="139"/>
      <c r="G23" s="116"/>
      <c r="H23" s="140" t="s">
        <v>292</v>
      </c>
      <c r="I23" s="127">
        <v>7800000</v>
      </c>
      <c r="J23" s="126" t="s">
        <v>4</v>
      </c>
      <c r="K23" s="126" t="s">
        <v>5</v>
      </c>
      <c r="L23" s="128">
        <v>1</v>
      </c>
      <c r="M23" s="126" t="s">
        <v>10</v>
      </c>
      <c r="N23" s="141" t="s">
        <v>291</v>
      </c>
      <c r="O23" s="142" t="s">
        <v>142</v>
      </c>
      <c r="P23" s="128"/>
      <c r="Q23" s="129" t="s">
        <v>8</v>
      </c>
      <c r="R23" s="130">
        <f t="shared" si="0"/>
        <v>7800000</v>
      </c>
    </row>
    <row r="24" spans="1:20" s="2" customFormat="1" ht="20.100000000000001" customHeight="1" x14ac:dyDescent="0.15">
      <c r="A24" s="110"/>
      <c r="B24" s="136"/>
      <c r="C24" s="122"/>
      <c r="D24" s="123"/>
      <c r="E24" s="124"/>
      <c r="F24" s="139"/>
      <c r="G24" s="116"/>
      <c r="H24" s="136" t="s">
        <v>300</v>
      </c>
      <c r="I24" s="132"/>
      <c r="J24" s="131"/>
      <c r="K24" s="131"/>
      <c r="L24" s="133"/>
      <c r="M24" s="133"/>
      <c r="N24" s="133"/>
      <c r="O24" s="133"/>
      <c r="P24" s="133"/>
      <c r="Q24" s="134" t="s">
        <v>8</v>
      </c>
      <c r="R24" s="135">
        <f>R25+R26+R28+R29+R30+R31+R32+R33+R27</f>
        <v>40877660</v>
      </c>
    </row>
    <row r="25" spans="1:20" s="2" customFormat="1" ht="20.100000000000001" customHeight="1" x14ac:dyDescent="0.15">
      <c r="A25" s="110"/>
      <c r="B25" s="136"/>
      <c r="C25" s="122"/>
      <c r="D25" s="123"/>
      <c r="E25" s="124"/>
      <c r="F25" s="139"/>
      <c r="G25" s="116"/>
      <c r="H25" s="126" t="s">
        <v>299</v>
      </c>
      <c r="I25" s="127" t="s">
        <v>226</v>
      </c>
      <c r="J25" s="126"/>
      <c r="K25" s="126"/>
      <c r="L25" s="128"/>
      <c r="M25" s="126"/>
      <c r="N25" s="128"/>
      <c r="O25" s="128"/>
      <c r="P25" s="128"/>
      <c r="Q25" s="129" t="s">
        <v>8</v>
      </c>
      <c r="R25" s="130">
        <v>8548200</v>
      </c>
    </row>
    <row r="26" spans="1:20" s="2" customFormat="1" ht="20.100000000000001" customHeight="1" x14ac:dyDescent="0.15">
      <c r="A26" s="110"/>
      <c r="B26" s="136"/>
      <c r="C26" s="122"/>
      <c r="D26" s="123"/>
      <c r="E26" s="124"/>
      <c r="F26" s="139"/>
      <c r="G26" s="116"/>
      <c r="H26" s="140" t="s">
        <v>298</v>
      </c>
      <c r="I26" s="127" t="s">
        <v>226</v>
      </c>
      <c r="J26" s="126"/>
      <c r="K26" s="126"/>
      <c r="L26" s="128"/>
      <c r="M26" s="126"/>
      <c r="N26" s="128"/>
      <c r="O26" s="128"/>
      <c r="P26" s="128"/>
      <c r="Q26" s="129" t="s">
        <v>8</v>
      </c>
      <c r="R26" s="130">
        <v>0</v>
      </c>
    </row>
    <row r="27" spans="1:20" s="2" customFormat="1" ht="20.100000000000001" customHeight="1" x14ac:dyDescent="0.15">
      <c r="A27" s="110"/>
      <c r="B27" s="136"/>
      <c r="C27" s="122"/>
      <c r="D27" s="123"/>
      <c r="E27" s="124"/>
      <c r="F27" s="139"/>
      <c r="G27" s="116"/>
      <c r="H27" s="140" t="s">
        <v>296</v>
      </c>
      <c r="I27" s="127" t="s">
        <v>226</v>
      </c>
      <c r="J27" s="126"/>
      <c r="K27" s="126"/>
      <c r="L27" s="128"/>
      <c r="M27" s="126"/>
      <c r="N27" s="128"/>
      <c r="O27" s="128"/>
      <c r="P27" s="128"/>
      <c r="Q27" s="129" t="s">
        <v>8</v>
      </c>
      <c r="R27" s="130">
        <v>5200000</v>
      </c>
    </row>
    <row r="28" spans="1:20" s="2" customFormat="1" ht="20.100000000000001" customHeight="1" x14ac:dyDescent="0.15">
      <c r="A28" s="110"/>
      <c r="B28" s="136"/>
      <c r="C28" s="364"/>
      <c r="D28" s="169"/>
      <c r="E28" s="365"/>
      <c r="F28" s="171"/>
      <c r="G28" s="366"/>
      <c r="H28" s="140" t="s">
        <v>297</v>
      </c>
      <c r="I28" s="367" t="s">
        <v>226</v>
      </c>
      <c r="J28" s="368"/>
      <c r="K28" s="368"/>
      <c r="L28" s="369"/>
      <c r="M28" s="368"/>
      <c r="N28" s="369"/>
      <c r="O28" s="369"/>
      <c r="P28" s="369"/>
      <c r="Q28" s="370" t="s">
        <v>8</v>
      </c>
      <c r="R28" s="130">
        <v>1290450</v>
      </c>
    </row>
    <row r="29" spans="1:20" s="2" customFormat="1" ht="20.100000000000001" customHeight="1" x14ac:dyDescent="0.15">
      <c r="A29" s="110"/>
      <c r="B29" s="136"/>
      <c r="C29" s="364"/>
      <c r="D29" s="169"/>
      <c r="E29" s="365"/>
      <c r="F29" s="171"/>
      <c r="G29" s="366"/>
      <c r="H29" s="140" t="s">
        <v>359</v>
      </c>
      <c r="I29" s="367" t="s">
        <v>226</v>
      </c>
      <c r="J29" s="368"/>
      <c r="K29" s="368"/>
      <c r="L29" s="369"/>
      <c r="M29" s="368"/>
      <c r="N29" s="369"/>
      <c r="O29" s="369"/>
      <c r="P29" s="369"/>
      <c r="Q29" s="370" t="s">
        <v>8</v>
      </c>
      <c r="R29" s="130">
        <v>7742580</v>
      </c>
    </row>
    <row r="30" spans="1:20" s="2" customFormat="1" ht="20.100000000000001" customHeight="1" thickBot="1" x14ac:dyDescent="0.2">
      <c r="A30" s="143"/>
      <c r="B30" s="144"/>
      <c r="C30" s="145"/>
      <c r="D30" s="146"/>
      <c r="E30" s="147"/>
      <c r="F30" s="148"/>
      <c r="G30" s="149"/>
      <c r="H30" s="151" t="s">
        <v>295</v>
      </c>
      <c r="I30" s="150">
        <v>4105730</v>
      </c>
      <c r="J30" s="151" t="s">
        <v>4</v>
      </c>
      <c r="K30" s="151" t="s">
        <v>5</v>
      </c>
      <c r="L30" s="152">
        <v>1</v>
      </c>
      <c r="M30" s="151" t="s">
        <v>12</v>
      </c>
      <c r="N30" s="384" t="s">
        <v>294</v>
      </c>
      <c r="O30" s="385" t="s">
        <v>293</v>
      </c>
      <c r="P30" s="152"/>
      <c r="Q30" s="153" t="s">
        <v>8</v>
      </c>
      <c r="R30" s="154">
        <v>4205780</v>
      </c>
    </row>
    <row r="31" spans="1:20" s="2" customFormat="1" ht="20.100000000000001" customHeight="1" x14ac:dyDescent="0.15">
      <c r="A31" s="187"/>
      <c r="B31" s="386"/>
      <c r="C31" s="223"/>
      <c r="D31" s="387"/>
      <c r="E31" s="224"/>
      <c r="F31" s="388"/>
      <c r="G31" s="389"/>
      <c r="H31" s="390" t="s">
        <v>361</v>
      </c>
      <c r="I31" s="391">
        <v>10726140</v>
      </c>
      <c r="J31" s="392" t="s">
        <v>4</v>
      </c>
      <c r="K31" s="392" t="s">
        <v>5</v>
      </c>
      <c r="L31" s="393">
        <v>1</v>
      </c>
      <c r="M31" s="392" t="s">
        <v>12</v>
      </c>
      <c r="N31" s="394" t="s">
        <v>141</v>
      </c>
      <c r="O31" s="395" t="s">
        <v>142</v>
      </c>
      <c r="P31" s="393"/>
      <c r="Q31" s="392" t="s">
        <v>8</v>
      </c>
      <c r="R31" s="420">
        <v>10743110</v>
      </c>
    </row>
    <row r="32" spans="1:20" s="2" customFormat="1" ht="20.100000000000001" customHeight="1" x14ac:dyDescent="0.15">
      <c r="A32" s="110"/>
      <c r="B32" s="136"/>
      <c r="C32" s="122"/>
      <c r="D32" s="123"/>
      <c r="E32" s="124"/>
      <c r="F32" s="139"/>
      <c r="G32" s="116"/>
      <c r="H32" s="140" t="s">
        <v>360</v>
      </c>
      <c r="I32" s="127">
        <v>2145260</v>
      </c>
      <c r="J32" s="126" t="s">
        <v>4</v>
      </c>
      <c r="K32" s="126" t="s">
        <v>5</v>
      </c>
      <c r="L32" s="128">
        <v>1</v>
      </c>
      <c r="M32" s="126" t="s">
        <v>10</v>
      </c>
      <c r="N32" s="141" t="s">
        <v>291</v>
      </c>
      <c r="O32" s="142" t="s">
        <v>142</v>
      </c>
      <c r="P32" s="128"/>
      <c r="Q32" s="129" t="s">
        <v>8</v>
      </c>
      <c r="R32" s="130">
        <v>2247540</v>
      </c>
      <c r="T32" s="4"/>
    </row>
    <row r="33" spans="1:21" s="2" customFormat="1" ht="20.100000000000001" customHeight="1" x14ac:dyDescent="0.15">
      <c r="A33" s="110"/>
      <c r="B33" s="155"/>
      <c r="C33" s="122"/>
      <c r="D33" s="123"/>
      <c r="E33" s="124"/>
      <c r="F33" s="139"/>
      <c r="G33" s="116"/>
      <c r="H33" s="140" t="s">
        <v>292</v>
      </c>
      <c r="I33" s="127">
        <v>900000</v>
      </c>
      <c r="J33" s="126" t="s">
        <v>4</v>
      </c>
      <c r="K33" s="126" t="s">
        <v>5</v>
      </c>
      <c r="L33" s="128">
        <v>1</v>
      </c>
      <c r="M33" s="126" t="s">
        <v>10</v>
      </c>
      <c r="N33" s="141" t="s">
        <v>291</v>
      </c>
      <c r="O33" s="142" t="s">
        <v>142</v>
      </c>
      <c r="P33" s="128"/>
      <c r="Q33" s="129" t="s">
        <v>8</v>
      </c>
      <c r="R33" s="130">
        <f t="shared" ref="R33:R35" si="1">I33*L33</f>
        <v>900000</v>
      </c>
    </row>
    <row r="34" spans="1:21" s="2" customFormat="1" ht="20.100000000000001" customHeight="1" x14ac:dyDescent="0.15">
      <c r="A34" s="110"/>
      <c r="B34" s="155"/>
      <c r="C34" s="156" t="s">
        <v>20</v>
      </c>
      <c r="D34" s="157">
        <v>4200000</v>
      </c>
      <c r="E34" s="114">
        <f>R34+R35</f>
        <v>4200000</v>
      </c>
      <c r="F34" s="137">
        <f>E34-D34</f>
        <v>0</v>
      </c>
      <c r="G34" s="138">
        <f>E34/D34*100</f>
        <v>100</v>
      </c>
      <c r="H34" s="117" t="s">
        <v>290</v>
      </c>
      <c r="I34" s="118">
        <v>3700000</v>
      </c>
      <c r="J34" s="117" t="s">
        <v>4</v>
      </c>
      <c r="K34" s="117" t="s">
        <v>5</v>
      </c>
      <c r="L34" s="119">
        <v>1</v>
      </c>
      <c r="M34" s="117" t="s">
        <v>12</v>
      </c>
      <c r="N34" s="119"/>
      <c r="O34" s="119"/>
      <c r="P34" s="119"/>
      <c r="Q34" s="120" t="s">
        <v>8</v>
      </c>
      <c r="R34" s="421">
        <f t="shared" si="1"/>
        <v>3700000</v>
      </c>
    </row>
    <row r="35" spans="1:21" s="2" customFormat="1" ht="20.100000000000001" customHeight="1" x14ac:dyDescent="0.15">
      <c r="A35" s="110"/>
      <c r="B35" s="155"/>
      <c r="C35" s="158"/>
      <c r="D35" s="159"/>
      <c r="E35" s="160"/>
      <c r="F35" s="161"/>
      <c r="G35" s="101"/>
      <c r="H35" s="162" t="s">
        <v>289</v>
      </c>
      <c r="I35" s="163">
        <v>500000</v>
      </c>
      <c r="J35" s="162" t="s">
        <v>4</v>
      </c>
      <c r="K35" s="162" t="s">
        <v>5</v>
      </c>
      <c r="L35" s="164">
        <v>1</v>
      </c>
      <c r="M35" s="162" t="s">
        <v>12</v>
      </c>
      <c r="N35" s="164"/>
      <c r="O35" s="164"/>
      <c r="P35" s="164"/>
      <c r="Q35" s="165" t="s">
        <v>8</v>
      </c>
      <c r="R35" s="422">
        <f t="shared" si="1"/>
        <v>500000</v>
      </c>
    </row>
    <row r="36" spans="1:21" s="2" customFormat="1" ht="20.100000000000001" customHeight="1" x14ac:dyDescent="0.15">
      <c r="A36" s="110"/>
      <c r="B36" s="155"/>
      <c r="C36" s="112" t="s">
        <v>21</v>
      </c>
      <c r="D36" s="113">
        <v>258515491</v>
      </c>
      <c r="E36" s="114">
        <f>R36+R38+R37+R39</f>
        <v>237148873.33333331</v>
      </c>
      <c r="F36" s="166">
        <f>E36-D36</f>
        <v>-21366617.666666687</v>
      </c>
      <c r="G36" s="138">
        <f>E36/D36*100</f>
        <v>91.734879181121613</v>
      </c>
      <c r="H36" s="167" t="s">
        <v>288</v>
      </c>
      <c r="I36" s="118">
        <f>R8+R14</f>
        <v>2579757860</v>
      </c>
      <c r="J36" s="117" t="s">
        <v>4</v>
      </c>
      <c r="K36" s="117" t="s">
        <v>22</v>
      </c>
      <c r="L36" s="119">
        <v>12</v>
      </c>
      <c r="M36" s="117" t="s">
        <v>9</v>
      </c>
      <c r="N36" s="119"/>
      <c r="O36" s="119"/>
      <c r="P36" s="119"/>
      <c r="Q36" s="117" t="s">
        <v>8</v>
      </c>
      <c r="R36" s="121">
        <f>I36/L36</f>
        <v>214979821.66666666</v>
      </c>
      <c r="S36" s="4"/>
    </row>
    <row r="37" spans="1:21" s="2" customFormat="1" ht="11.25" x14ac:dyDescent="0.15">
      <c r="A37" s="110"/>
      <c r="B37" s="155"/>
      <c r="C37" s="168"/>
      <c r="D37" s="169"/>
      <c r="E37" s="170"/>
      <c r="F37" s="171"/>
      <c r="G37" s="172"/>
      <c r="H37" s="136" t="s">
        <v>287</v>
      </c>
      <c r="I37" s="132">
        <v>-400000</v>
      </c>
      <c r="J37" s="131" t="s">
        <v>4</v>
      </c>
      <c r="K37" s="131" t="s">
        <v>22</v>
      </c>
      <c r="L37" s="133">
        <v>5</v>
      </c>
      <c r="M37" s="131" t="s">
        <v>7</v>
      </c>
      <c r="N37" s="133"/>
      <c r="O37" s="133"/>
      <c r="P37" s="133"/>
      <c r="Q37" s="131" t="s">
        <v>8</v>
      </c>
      <c r="R37" s="135">
        <f>I37*L37</f>
        <v>-2000000</v>
      </c>
      <c r="S37" s="4"/>
    </row>
    <row r="38" spans="1:21" s="2" customFormat="1" ht="20.100000000000001" customHeight="1" x14ac:dyDescent="0.15">
      <c r="A38" s="110"/>
      <c r="B38" s="155"/>
      <c r="C38" s="122"/>
      <c r="D38" s="123"/>
      <c r="E38" s="124"/>
      <c r="F38" s="139"/>
      <c r="G38" s="116"/>
      <c r="H38" s="136" t="s">
        <v>286</v>
      </c>
      <c r="I38" s="132">
        <f>R11+R24</f>
        <v>302028620</v>
      </c>
      <c r="J38" s="131" t="s">
        <v>4</v>
      </c>
      <c r="K38" s="131" t="s">
        <v>22</v>
      </c>
      <c r="L38" s="133">
        <v>12</v>
      </c>
      <c r="M38" s="131" t="s">
        <v>9</v>
      </c>
      <c r="N38" s="133"/>
      <c r="O38" s="133"/>
      <c r="P38" s="133"/>
      <c r="Q38" s="131" t="s">
        <v>8</v>
      </c>
      <c r="R38" s="135">
        <f>I38/L38</f>
        <v>25169051.666666668</v>
      </c>
      <c r="S38" s="4"/>
      <c r="U38" s="4"/>
    </row>
    <row r="39" spans="1:21" s="2" customFormat="1" ht="11.25" x14ac:dyDescent="0.15">
      <c r="A39" s="110"/>
      <c r="B39" s="155"/>
      <c r="C39" s="122"/>
      <c r="D39" s="123"/>
      <c r="E39" s="124"/>
      <c r="F39" s="139"/>
      <c r="G39" s="116"/>
      <c r="H39" s="136" t="s">
        <v>285</v>
      </c>
      <c r="I39" s="352">
        <v>-200000</v>
      </c>
      <c r="J39" s="351" t="s">
        <v>4</v>
      </c>
      <c r="K39" s="351" t="s">
        <v>5</v>
      </c>
      <c r="L39" s="353">
        <v>5</v>
      </c>
      <c r="M39" s="351" t="s">
        <v>7</v>
      </c>
      <c r="N39" s="353"/>
      <c r="O39" s="353"/>
      <c r="P39" s="353"/>
      <c r="Q39" s="379" t="s">
        <v>8</v>
      </c>
      <c r="R39" s="135">
        <f>I39*L39</f>
        <v>-1000000</v>
      </c>
      <c r="S39" s="4"/>
      <c r="U39" s="4"/>
    </row>
    <row r="40" spans="1:21" s="2" customFormat="1" ht="20.100000000000001" customHeight="1" x14ac:dyDescent="0.15">
      <c r="A40" s="110"/>
      <c r="B40" s="155"/>
      <c r="C40" s="112" t="s">
        <v>23</v>
      </c>
      <c r="D40" s="113">
        <v>303018040</v>
      </c>
      <c r="E40" s="114">
        <f>R40+R47</f>
        <v>301121110</v>
      </c>
      <c r="F40" s="137">
        <f>E40-D40</f>
        <v>-1896930</v>
      </c>
      <c r="G40" s="138">
        <f>E40/D40*100</f>
        <v>99.373987766536928</v>
      </c>
      <c r="H40" s="131" t="s">
        <v>284</v>
      </c>
      <c r="I40" s="132">
        <f>R42+R43+R44+R45+R46</f>
        <v>269561830</v>
      </c>
      <c r="J40" s="131" t="s">
        <v>4</v>
      </c>
      <c r="K40" s="131" t="s">
        <v>5</v>
      </c>
      <c r="L40" s="133">
        <v>1</v>
      </c>
      <c r="M40" s="131" t="s">
        <v>12</v>
      </c>
      <c r="N40" s="133"/>
      <c r="O40" s="133"/>
      <c r="P40" s="133"/>
      <c r="Q40" s="131" t="s">
        <v>8</v>
      </c>
      <c r="R40" s="135">
        <f>I40*L40</f>
        <v>269561830</v>
      </c>
      <c r="S40" s="4"/>
    </row>
    <row r="41" spans="1:21" s="2" customFormat="1" ht="15.75" customHeight="1" x14ac:dyDescent="0.15">
      <c r="A41" s="110"/>
      <c r="B41" s="136"/>
      <c r="C41" s="122"/>
      <c r="D41" s="123"/>
      <c r="E41" s="124"/>
      <c r="F41" s="139"/>
      <c r="G41" s="116"/>
      <c r="H41" s="131" t="s">
        <v>336</v>
      </c>
      <c r="I41" s="132"/>
      <c r="J41" s="131"/>
      <c r="K41" s="131"/>
      <c r="L41" s="133"/>
      <c r="M41" s="131"/>
      <c r="N41" s="133"/>
      <c r="O41" s="133"/>
      <c r="P41" s="133"/>
      <c r="Q41" s="133"/>
      <c r="R41" s="175"/>
      <c r="S41" s="57"/>
    </row>
    <row r="42" spans="1:21" s="2" customFormat="1" ht="20.100000000000001" customHeight="1" x14ac:dyDescent="0.15">
      <c r="A42" s="110"/>
      <c r="B42" s="136"/>
      <c r="C42" s="122"/>
      <c r="D42" s="123"/>
      <c r="E42" s="124"/>
      <c r="F42" s="139"/>
      <c r="G42" s="116"/>
      <c r="H42" s="126" t="s">
        <v>282</v>
      </c>
      <c r="I42" s="127">
        <f>R8+R14</f>
        <v>2579757860</v>
      </c>
      <c r="J42" s="126" t="s">
        <v>4</v>
      </c>
      <c r="K42" s="126" t="s">
        <v>5</v>
      </c>
      <c r="L42" s="466">
        <v>3.5450000000000002E-2</v>
      </c>
      <c r="M42" s="466"/>
      <c r="N42" s="128"/>
      <c r="O42" s="128"/>
      <c r="P42" s="128"/>
      <c r="Q42" s="126" t="s">
        <v>8</v>
      </c>
      <c r="R42" s="130">
        <f>ROUNDDOWN(I42*L42,-1)</f>
        <v>91452410</v>
      </c>
    </row>
    <row r="43" spans="1:21" s="2" customFormat="1" ht="20.100000000000001" customHeight="1" x14ac:dyDescent="0.15">
      <c r="A43" s="110"/>
      <c r="B43" s="136"/>
      <c r="C43" s="122"/>
      <c r="D43" s="123"/>
      <c r="E43" s="124"/>
      <c r="F43" s="139"/>
      <c r="G43" s="116"/>
      <c r="H43" s="126" t="s">
        <v>281</v>
      </c>
      <c r="I43" s="127">
        <f>R42</f>
        <v>91452410</v>
      </c>
      <c r="J43" s="126" t="s">
        <v>4</v>
      </c>
      <c r="K43" s="126" t="s">
        <v>5</v>
      </c>
      <c r="L43" s="466">
        <v>0.12809999999999999</v>
      </c>
      <c r="M43" s="466"/>
      <c r="N43" s="128"/>
      <c r="O43" s="128"/>
      <c r="P43" s="128"/>
      <c r="Q43" s="129" t="s">
        <v>8</v>
      </c>
      <c r="R43" s="130">
        <f>ROUNDDOWN(I43*L43,-1)</f>
        <v>11715050</v>
      </c>
      <c r="S43" s="4"/>
    </row>
    <row r="44" spans="1:21" s="2" customFormat="1" ht="20.100000000000001" customHeight="1" x14ac:dyDescent="0.15">
      <c r="A44" s="110"/>
      <c r="B44" s="136"/>
      <c r="C44" s="122"/>
      <c r="D44" s="123"/>
      <c r="E44" s="124"/>
      <c r="F44" s="139"/>
      <c r="G44" s="116"/>
      <c r="H44" s="126" t="s">
        <v>280</v>
      </c>
      <c r="I44" s="127">
        <f>I42</f>
        <v>2579757860</v>
      </c>
      <c r="J44" s="126" t="s">
        <v>4</v>
      </c>
      <c r="K44" s="126" t="s">
        <v>5</v>
      </c>
      <c r="L44" s="472">
        <v>4.4999999999999998E-2</v>
      </c>
      <c r="M44" s="472"/>
      <c r="N44" s="128"/>
      <c r="O44" s="128"/>
      <c r="P44" s="128"/>
      <c r="Q44" s="126" t="s">
        <v>8</v>
      </c>
      <c r="R44" s="130">
        <f>ROUNDDOWN(I44*L44,-1)</f>
        <v>116089100</v>
      </c>
    </row>
    <row r="45" spans="1:21" s="2" customFormat="1" ht="20.100000000000001" customHeight="1" x14ac:dyDescent="0.15">
      <c r="A45" s="110"/>
      <c r="B45" s="136"/>
      <c r="C45" s="122"/>
      <c r="D45" s="123"/>
      <c r="E45" s="124"/>
      <c r="F45" s="139"/>
      <c r="G45" s="116"/>
      <c r="H45" s="126" t="s">
        <v>279</v>
      </c>
      <c r="I45" s="127">
        <f>I42</f>
        <v>2579757860</v>
      </c>
      <c r="J45" s="126" t="s">
        <v>4</v>
      </c>
      <c r="K45" s="126" t="s">
        <v>5</v>
      </c>
      <c r="L45" s="466">
        <v>1.15E-2</v>
      </c>
      <c r="M45" s="466"/>
      <c r="N45" s="128"/>
      <c r="O45" s="128"/>
      <c r="P45" s="128"/>
      <c r="Q45" s="126" t="s">
        <v>8</v>
      </c>
      <c r="R45" s="130">
        <f>ROUNDDOWN(I45*L45,-1)</f>
        <v>29667210</v>
      </c>
    </row>
    <row r="46" spans="1:21" s="2" customFormat="1" ht="20.100000000000001" customHeight="1" x14ac:dyDescent="0.15">
      <c r="A46" s="110"/>
      <c r="B46" s="136"/>
      <c r="C46" s="122"/>
      <c r="D46" s="123"/>
      <c r="E46" s="124"/>
      <c r="F46" s="139"/>
      <c r="G46" s="116"/>
      <c r="H46" s="126" t="s">
        <v>278</v>
      </c>
      <c r="I46" s="127">
        <f>I42</f>
        <v>2579757860</v>
      </c>
      <c r="J46" s="126" t="s">
        <v>4</v>
      </c>
      <c r="K46" s="126" t="s">
        <v>5</v>
      </c>
      <c r="L46" s="466">
        <v>8.0000000000000002E-3</v>
      </c>
      <c r="M46" s="466"/>
      <c r="N46" s="128"/>
      <c r="O46" s="128"/>
      <c r="P46" s="128"/>
      <c r="Q46" s="126" t="s">
        <v>8</v>
      </c>
      <c r="R46" s="130">
        <f>ROUNDDOWN(I46*L46,-1)</f>
        <v>20638060</v>
      </c>
    </row>
    <row r="47" spans="1:21" s="2" customFormat="1" ht="18" customHeight="1" x14ac:dyDescent="0.15">
      <c r="A47" s="110"/>
      <c r="B47" s="136"/>
      <c r="C47" s="122"/>
      <c r="D47" s="123"/>
      <c r="E47" s="124"/>
      <c r="F47" s="139"/>
      <c r="G47" s="116"/>
      <c r="H47" s="131" t="s">
        <v>283</v>
      </c>
      <c r="I47" s="132">
        <f>R49+R50+R51+R52+R53</f>
        <v>31559280</v>
      </c>
      <c r="J47" s="131" t="s">
        <v>4</v>
      </c>
      <c r="K47" s="131" t="s">
        <v>5</v>
      </c>
      <c r="L47" s="133">
        <v>1</v>
      </c>
      <c r="M47" s="131" t="s">
        <v>12</v>
      </c>
      <c r="N47" s="133"/>
      <c r="O47" s="133"/>
      <c r="P47" s="133"/>
      <c r="Q47" s="134" t="s">
        <v>8</v>
      </c>
      <c r="R47" s="135">
        <f>I47*L47</f>
        <v>31559280</v>
      </c>
      <c r="S47" s="4"/>
    </row>
    <row r="48" spans="1:21" s="2" customFormat="1" ht="15.75" customHeight="1" x14ac:dyDescent="0.15">
      <c r="A48" s="110"/>
      <c r="B48" s="136"/>
      <c r="C48" s="122"/>
      <c r="D48" s="123"/>
      <c r="E48" s="124"/>
      <c r="F48" s="139"/>
      <c r="G48" s="116"/>
      <c r="H48" s="131" t="s">
        <v>337</v>
      </c>
      <c r="I48" s="132"/>
      <c r="J48" s="131"/>
      <c r="K48" s="131"/>
      <c r="L48" s="133"/>
      <c r="M48" s="131"/>
      <c r="N48" s="133"/>
      <c r="O48" s="133"/>
      <c r="P48" s="133"/>
      <c r="Q48" s="133"/>
      <c r="R48" s="175"/>
      <c r="S48" s="57"/>
    </row>
    <row r="49" spans="1:20" s="2" customFormat="1" ht="20.100000000000001" customHeight="1" x14ac:dyDescent="0.15">
      <c r="A49" s="110"/>
      <c r="B49" s="136"/>
      <c r="C49" s="122"/>
      <c r="D49" s="123"/>
      <c r="E49" s="124"/>
      <c r="F49" s="139"/>
      <c r="G49" s="116"/>
      <c r="H49" s="126" t="s">
        <v>282</v>
      </c>
      <c r="I49" s="127">
        <f>R11+R24</f>
        <v>302028620</v>
      </c>
      <c r="J49" s="126" t="s">
        <v>4</v>
      </c>
      <c r="K49" s="126" t="s">
        <v>5</v>
      </c>
      <c r="L49" s="466">
        <v>3.5450000000000002E-2</v>
      </c>
      <c r="M49" s="466"/>
      <c r="N49" s="128"/>
      <c r="O49" s="128"/>
      <c r="P49" s="128"/>
      <c r="Q49" s="126" t="s">
        <v>8</v>
      </c>
      <c r="R49" s="130">
        <f>ROUNDDOWN(I49*L49,-1)</f>
        <v>10706910</v>
      </c>
      <c r="S49" s="4"/>
      <c r="T49" s="4"/>
    </row>
    <row r="50" spans="1:20" s="2" customFormat="1" ht="20.100000000000001" customHeight="1" x14ac:dyDescent="0.15">
      <c r="A50" s="110"/>
      <c r="B50" s="136"/>
      <c r="C50" s="122"/>
      <c r="D50" s="123"/>
      <c r="E50" s="124"/>
      <c r="F50" s="139"/>
      <c r="G50" s="116"/>
      <c r="H50" s="126" t="s">
        <v>281</v>
      </c>
      <c r="I50" s="127">
        <f>R49</f>
        <v>10706910</v>
      </c>
      <c r="J50" s="126" t="s">
        <v>4</v>
      </c>
      <c r="K50" s="126" t="s">
        <v>5</v>
      </c>
      <c r="L50" s="466">
        <v>0.12809999999999999</v>
      </c>
      <c r="M50" s="466"/>
      <c r="N50" s="128"/>
      <c r="O50" s="128"/>
      <c r="P50" s="128"/>
      <c r="Q50" s="129" t="s">
        <v>8</v>
      </c>
      <c r="R50" s="130">
        <f>ROUNDDOWN(I50*L50,-1)</f>
        <v>1371550</v>
      </c>
    </row>
    <row r="51" spans="1:20" s="2" customFormat="1" ht="20.100000000000001" customHeight="1" x14ac:dyDescent="0.15">
      <c r="A51" s="110"/>
      <c r="B51" s="136"/>
      <c r="C51" s="122"/>
      <c r="D51" s="123"/>
      <c r="E51" s="124"/>
      <c r="F51" s="139"/>
      <c r="G51" s="116"/>
      <c r="H51" s="126" t="s">
        <v>280</v>
      </c>
      <c r="I51" s="127">
        <f>I49</f>
        <v>302028620</v>
      </c>
      <c r="J51" s="126" t="s">
        <v>4</v>
      </c>
      <c r="K51" s="126" t="s">
        <v>5</v>
      </c>
      <c r="L51" s="472">
        <v>4.4999999999999998E-2</v>
      </c>
      <c r="M51" s="472"/>
      <c r="N51" s="128"/>
      <c r="O51" s="128"/>
      <c r="P51" s="128"/>
      <c r="Q51" s="126" t="s">
        <v>8</v>
      </c>
      <c r="R51" s="130">
        <f>ROUNDDOWN(I51*L51,-1)</f>
        <v>13591280</v>
      </c>
    </row>
    <row r="52" spans="1:20" s="2" customFormat="1" ht="20.100000000000001" customHeight="1" x14ac:dyDescent="0.15">
      <c r="A52" s="110"/>
      <c r="B52" s="136"/>
      <c r="C52" s="122"/>
      <c r="D52" s="123"/>
      <c r="E52" s="124"/>
      <c r="F52" s="139"/>
      <c r="G52" s="116"/>
      <c r="H52" s="126" t="s">
        <v>279</v>
      </c>
      <c r="I52" s="127">
        <f>I49</f>
        <v>302028620</v>
      </c>
      <c r="J52" s="126" t="s">
        <v>4</v>
      </c>
      <c r="K52" s="126" t="s">
        <v>5</v>
      </c>
      <c r="L52" s="466">
        <v>1.15E-2</v>
      </c>
      <c r="M52" s="466"/>
      <c r="N52" s="128"/>
      <c r="O52" s="128"/>
      <c r="P52" s="128"/>
      <c r="Q52" s="126" t="s">
        <v>8</v>
      </c>
      <c r="R52" s="130">
        <f>ROUNDDOWN(I52*L52,-1)</f>
        <v>3473320</v>
      </c>
    </row>
    <row r="53" spans="1:20" s="2" customFormat="1" ht="20.100000000000001" customHeight="1" x14ac:dyDescent="0.15">
      <c r="A53" s="110"/>
      <c r="B53" s="173"/>
      <c r="C53" s="362"/>
      <c r="D53" s="260"/>
      <c r="E53" s="371"/>
      <c r="F53" s="161"/>
      <c r="G53" s="363"/>
      <c r="H53" s="373" t="s">
        <v>278</v>
      </c>
      <c r="I53" s="374">
        <f>I49</f>
        <v>302028620</v>
      </c>
      <c r="J53" s="373" t="s">
        <v>4</v>
      </c>
      <c r="K53" s="373" t="s">
        <v>5</v>
      </c>
      <c r="L53" s="467">
        <v>8.0000000000000002E-3</v>
      </c>
      <c r="M53" s="467"/>
      <c r="N53" s="375"/>
      <c r="O53" s="375"/>
      <c r="P53" s="375"/>
      <c r="Q53" s="373" t="s">
        <v>8</v>
      </c>
      <c r="R53" s="422">
        <f>ROUNDDOWN(I53*L53,-1)</f>
        <v>2416220</v>
      </c>
    </row>
    <row r="54" spans="1:20" s="2" customFormat="1" ht="20.100000000000001" customHeight="1" x14ac:dyDescent="0.15">
      <c r="A54" s="110"/>
      <c r="B54" s="468" t="s">
        <v>24</v>
      </c>
      <c r="C54" s="438"/>
      <c r="D54" s="260">
        <f>D55+D56+D57</f>
        <v>4100000</v>
      </c>
      <c r="E54" s="371">
        <f>E55+E56+E57</f>
        <v>4100000</v>
      </c>
      <c r="F54" s="212">
        <f t="shared" ref="F54:F60" si="2">E54-D54</f>
        <v>0</v>
      </c>
      <c r="G54" s="363">
        <f>E54/D54*100</f>
        <v>100</v>
      </c>
      <c r="H54" s="162"/>
      <c r="I54" s="163"/>
      <c r="J54" s="162"/>
      <c r="K54" s="162"/>
      <c r="L54" s="164"/>
      <c r="M54" s="162"/>
      <c r="N54" s="164"/>
      <c r="O54" s="164"/>
      <c r="P54" s="164"/>
      <c r="Q54" s="162"/>
      <c r="R54" s="174"/>
    </row>
    <row r="55" spans="1:20" s="2" customFormat="1" ht="20.100000000000001" customHeight="1" x14ac:dyDescent="0.15">
      <c r="A55" s="110"/>
      <c r="B55" s="469"/>
      <c r="C55" s="361" t="s">
        <v>401</v>
      </c>
      <c r="D55" s="354">
        <v>3500000</v>
      </c>
      <c r="E55" s="354">
        <f>R55</f>
        <v>3500000</v>
      </c>
      <c r="F55" s="355">
        <f>E55-D55</f>
        <v>0</v>
      </c>
      <c r="G55" s="363">
        <f>E55/D55*100</f>
        <v>100</v>
      </c>
      <c r="H55" s="167" t="s">
        <v>277</v>
      </c>
      <c r="I55" s="118">
        <v>3500000</v>
      </c>
      <c r="J55" s="117" t="s">
        <v>4</v>
      </c>
      <c r="K55" s="117" t="s">
        <v>5</v>
      </c>
      <c r="L55" s="119">
        <v>1</v>
      </c>
      <c r="M55" s="117" t="s">
        <v>12</v>
      </c>
      <c r="N55" s="119"/>
      <c r="O55" s="119"/>
      <c r="P55" s="119"/>
      <c r="Q55" s="117" t="s">
        <v>8</v>
      </c>
      <c r="R55" s="121">
        <f>I55*L55</f>
        <v>3500000</v>
      </c>
    </row>
    <row r="56" spans="1:20" s="2" customFormat="1" ht="20.100000000000001" customHeight="1" x14ac:dyDescent="0.15">
      <c r="A56" s="110"/>
      <c r="B56" s="470"/>
      <c r="C56" s="361" t="s">
        <v>25</v>
      </c>
      <c r="D56" s="113">
        <v>0</v>
      </c>
      <c r="E56" s="354">
        <f>R56</f>
        <v>0</v>
      </c>
      <c r="F56" s="115">
        <f t="shared" si="2"/>
        <v>0</v>
      </c>
      <c r="G56" s="363">
        <v>0</v>
      </c>
      <c r="H56" s="117"/>
      <c r="I56" s="118"/>
      <c r="J56" s="117"/>
      <c r="K56" s="117"/>
      <c r="L56" s="119"/>
      <c r="M56" s="117"/>
      <c r="N56" s="119"/>
      <c r="O56" s="119"/>
      <c r="P56" s="119"/>
      <c r="Q56" s="120" t="s">
        <v>8</v>
      </c>
      <c r="R56" s="121">
        <v>0</v>
      </c>
    </row>
    <row r="57" spans="1:20" s="2" customFormat="1" ht="20.100000000000001" customHeight="1" thickBot="1" x14ac:dyDescent="0.2">
      <c r="A57" s="143"/>
      <c r="B57" s="471"/>
      <c r="C57" s="178" t="s">
        <v>26</v>
      </c>
      <c r="D57" s="179">
        <v>600000</v>
      </c>
      <c r="E57" s="180">
        <f>R57</f>
        <v>600000</v>
      </c>
      <c r="F57" s="181">
        <f t="shared" si="2"/>
        <v>0</v>
      </c>
      <c r="G57" s="376">
        <f>E57/D57*100</f>
        <v>100</v>
      </c>
      <c r="H57" s="182" t="s">
        <v>276</v>
      </c>
      <c r="I57" s="183">
        <v>50000</v>
      </c>
      <c r="J57" s="182" t="s">
        <v>4</v>
      </c>
      <c r="K57" s="182" t="s">
        <v>5</v>
      </c>
      <c r="L57" s="184">
        <v>12</v>
      </c>
      <c r="M57" s="182" t="s">
        <v>9</v>
      </c>
      <c r="N57" s="184"/>
      <c r="O57" s="184"/>
      <c r="P57" s="184"/>
      <c r="Q57" s="185" t="s">
        <v>8</v>
      </c>
      <c r="R57" s="186">
        <f>I57*L57</f>
        <v>600000</v>
      </c>
    </row>
    <row r="58" spans="1:20" s="2" customFormat="1" ht="20.100000000000001" customHeight="1" x14ac:dyDescent="0.15">
      <c r="A58" s="110"/>
      <c r="B58" s="173" t="s">
        <v>27</v>
      </c>
      <c r="C58" s="340"/>
      <c r="D58" s="260">
        <f>D59+D60+D84+D110+D112</f>
        <v>245851410</v>
      </c>
      <c r="E58" s="371">
        <f>E59+E60+E84+E110+E112</f>
        <v>303683840</v>
      </c>
      <c r="F58" s="161">
        <f t="shared" si="2"/>
        <v>57832430</v>
      </c>
      <c r="G58" s="363">
        <f>E58/D58*100</f>
        <v>123.52332654915423</v>
      </c>
      <c r="H58" s="372"/>
      <c r="I58" s="163"/>
      <c r="J58" s="162"/>
      <c r="K58" s="162"/>
      <c r="L58" s="164"/>
      <c r="M58" s="162"/>
      <c r="N58" s="164"/>
      <c r="O58" s="164"/>
      <c r="P58" s="164"/>
      <c r="Q58" s="162"/>
      <c r="R58" s="174"/>
    </row>
    <row r="59" spans="1:20" s="2" customFormat="1" ht="20.100000000000001" customHeight="1" x14ac:dyDescent="0.15">
      <c r="A59" s="110"/>
      <c r="B59" s="155"/>
      <c r="C59" s="188" t="s">
        <v>28</v>
      </c>
      <c r="D59" s="176">
        <v>1000000</v>
      </c>
      <c r="E59" s="99">
        <f>R59</f>
        <v>1000000</v>
      </c>
      <c r="F59" s="177">
        <f t="shared" si="2"/>
        <v>0</v>
      </c>
      <c r="G59" s="101">
        <f>E59/D59*100</f>
        <v>100</v>
      </c>
      <c r="H59" s="102" t="s">
        <v>275</v>
      </c>
      <c r="I59" s="103">
        <v>1000000</v>
      </c>
      <c r="J59" s="102" t="s">
        <v>4</v>
      </c>
      <c r="K59" s="102" t="s">
        <v>5</v>
      </c>
      <c r="L59" s="104">
        <v>1</v>
      </c>
      <c r="M59" s="102" t="s">
        <v>12</v>
      </c>
      <c r="N59" s="104"/>
      <c r="O59" s="104"/>
      <c r="P59" s="104"/>
      <c r="Q59" s="189" t="s">
        <v>8</v>
      </c>
      <c r="R59" s="105">
        <f>I59*L59</f>
        <v>1000000</v>
      </c>
    </row>
    <row r="60" spans="1:20" s="2" customFormat="1" ht="20.100000000000001" customHeight="1" x14ac:dyDescent="0.15">
      <c r="A60" s="110"/>
      <c r="B60" s="136"/>
      <c r="C60" s="122" t="s">
        <v>29</v>
      </c>
      <c r="D60" s="123">
        <v>57529200</v>
      </c>
      <c r="E60" s="124">
        <f>R60+SUM(R66:R83)</f>
        <v>83048880</v>
      </c>
      <c r="F60" s="125">
        <f t="shared" si="2"/>
        <v>25519680</v>
      </c>
      <c r="G60" s="138">
        <f>E60/D60*100</f>
        <v>144.3595252497862</v>
      </c>
      <c r="H60" s="131" t="s">
        <v>30</v>
      </c>
      <c r="I60" s="132"/>
      <c r="J60" s="131"/>
      <c r="K60" s="131"/>
      <c r="L60" s="133"/>
      <c r="M60" s="131"/>
      <c r="N60" s="133"/>
      <c r="O60" s="133"/>
      <c r="P60" s="133"/>
      <c r="Q60" s="134" t="s">
        <v>8</v>
      </c>
      <c r="R60" s="135">
        <f>SUM(R61:R65)</f>
        <v>38030000</v>
      </c>
    </row>
    <row r="61" spans="1:20" s="2" customFormat="1" ht="20.100000000000001" customHeight="1" x14ac:dyDescent="0.15">
      <c r="A61" s="110"/>
      <c r="B61" s="136"/>
      <c r="C61" s="122"/>
      <c r="D61" s="123"/>
      <c r="E61" s="124"/>
      <c r="F61" s="125"/>
      <c r="G61" s="190"/>
      <c r="H61" s="131" t="s">
        <v>31</v>
      </c>
      <c r="I61" s="132">
        <v>1500000</v>
      </c>
      <c r="J61" s="131" t="s">
        <v>4</v>
      </c>
      <c r="K61" s="131" t="s">
        <v>5</v>
      </c>
      <c r="L61" s="133">
        <v>12</v>
      </c>
      <c r="M61" s="131" t="s">
        <v>9</v>
      </c>
      <c r="N61" s="133"/>
      <c r="O61" s="133"/>
      <c r="P61" s="133"/>
      <c r="Q61" s="134" t="s">
        <v>8</v>
      </c>
      <c r="R61" s="135">
        <f t="shared" ref="R61:R82" si="3">I61*L61</f>
        <v>18000000</v>
      </c>
    </row>
    <row r="62" spans="1:20" s="2" customFormat="1" ht="20.100000000000001" customHeight="1" x14ac:dyDescent="0.15">
      <c r="A62" s="110"/>
      <c r="B62" s="136"/>
      <c r="C62" s="122"/>
      <c r="D62" s="123"/>
      <c r="E62" s="124"/>
      <c r="F62" s="125"/>
      <c r="G62" s="190"/>
      <c r="H62" s="131" t="s">
        <v>32</v>
      </c>
      <c r="I62" s="132">
        <v>6530000</v>
      </c>
      <c r="J62" s="131" t="s">
        <v>4</v>
      </c>
      <c r="K62" s="131" t="s">
        <v>5</v>
      </c>
      <c r="L62" s="133">
        <v>1</v>
      </c>
      <c r="M62" s="131" t="s">
        <v>12</v>
      </c>
      <c r="N62" s="191"/>
      <c r="O62" s="133"/>
      <c r="P62" s="133"/>
      <c r="Q62" s="134" t="s">
        <v>8</v>
      </c>
      <c r="R62" s="135">
        <f t="shared" si="3"/>
        <v>6530000</v>
      </c>
    </row>
    <row r="63" spans="1:20" s="2" customFormat="1" ht="20.100000000000001" customHeight="1" x14ac:dyDescent="0.15">
      <c r="A63" s="110"/>
      <c r="B63" s="136"/>
      <c r="C63" s="122"/>
      <c r="D63" s="123"/>
      <c r="E63" s="124"/>
      <c r="F63" s="125"/>
      <c r="G63" s="190"/>
      <c r="H63" s="131" t="s">
        <v>95</v>
      </c>
      <c r="I63" s="132">
        <v>500000</v>
      </c>
      <c r="J63" s="131" t="s">
        <v>4</v>
      </c>
      <c r="K63" s="131" t="s">
        <v>5</v>
      </c>
      <c r="L63" s="133">
        <v>1</v>
      </c>
      <c r="M63" s="131" t="s">
        <v>12</v>
      </c>
      <c r="N63" s="191"/>
      <c r="O63" s="133"/>
      <c r="P63" s="133"/>
      <c r="Q63" s="134" t="s">
        <v>8</v>
      </c>
      <c r="R63" s="135">
        <f t="shared" si="3"/>
        <v>500000</v>
      </c>
    </row>
    <row r="64" spans="1:20" s="2" customFormat="1" ht="20.100000000000001" customHeight="1" x14ac:dyDescent="0.15">
      <c r="A64" s="110"/>
      <c r="B64" s="136"/>
      <c r="C64" s="122"/>
      <c r="D64" s="123"/>
      <c r="E64" s="124"/>
      <c r="F64" s="125"/>
      <c r="G64" s="190"/>
      <c r="H64" s="131" t="s">
        <v>33</v>
      </c>
      <c r="I64" s="132">
        <v>1000000</v>
      </c>
      <c r="J64" s="131" t="s">
        <v>4</v>
      </c>
      <c r="K64" s="131" t="s">
        <v>5</v>
      </c>
      <c r="L64" s="133">
        <v>1</v>
      </c>
      <c r="M64" s="131" t="s">
        <v>12</v>
      </c>
      <c r="N64" s="191"/>
      <c r="O64" s="133"/>
      <c r="P64" s="133"/>
      <c r="Q64" s="134" t="s">
        <v>8</v>
      </c>
      <c r="R64" s="135">
        <f t="shared" si="3"/>
        <v>1000000</v>
      </c>
    </row>
    <row r="65" spans="1:21" s="2" customFormat="1" ht="20.100000000000001" customHeight="1" x14ac:dyDescent="0.15">
      <c r="A65" s="110"/>
      <c r="B65" s="136"/>
      <c r="C65" s="122"/>
      <c r="D65" s="123"/>
      <c r="E65" s="124"/>
      <c r="F65" s="125"/>
      <c r="G65" s="190"/>
      <c r="H65" s="131" t="s">
        <v>34</v>
      </c>
      <c r="I65" s="132">
        <v>1000000</v>
      </c>
      <c r="J65" s="131" t="s">
        <v>4</v>
      </c>
      <c r="K65" s="131" t="s">
        <v>5</v>
      </c>
      <c r="L65" s="133">
        <v>12</v>
      </c>
      <c r="M65" s="131" t="s">
        <v>9</v>
      </c>
      <c r="N65" s="191"/>
      <c r="O65" s="133"/>
      <c r="P65" s="133"/>
      <c r="Q65" s="134" t="s">
        <v>8</v>
      </c>
      <c r="R65" s="135">
        <f t="shared" si="3"/>
        <v>12000000</v>
      </c>
    </row>
    <row r="66" spans="1:21" s="2" customFormat="1" ht="20.100000000000001" customHeight="1" x14ac:dyDescent="0.15">
      <c r="A66" s="110"/>
      <c r="B66" s="136"/>
      <c r="C66" s="122"/>
      <c r="D66" s="123"/>
      <c r="E66" s="124"/>
      <c r="F66" s="125"/>
      <c r="G66" s="190"/>
      <c r="H66" s="131" t="s">
        <v>145</v>
      </c>
      <c r="I66" s="132">
        <v>100000</v>
      </c>
      <c r="J66" s="131" t="s">
        <v>4</v>
      </c>
      <c r="K66" s="131" t="s">
        <v>5</v>
      </c>
      <c r="L66" s="133">
        <v>4</v>
      </c>
      <c r="M66" s="131" t="s">
        <v>10</v>
      </c>
      <c r="N66" s="191" t="s">
        <v>144</v>
      </c>
      <c r="O66" s="133"/>
      <c r="P66" s="133"/>
      <c r="Q66" s="134" t="s">
        <v>8</v>
      </c>
      <c r="R66" s="135">
        <f t="shared" si="3"/>
        <v>400000</v>
      </c>
    </row>
    <row r="67" spans="1:21" s="2" customFormat="1" ht="20.100000000000001" customHeight="1" x14ac:dyDescent="0.15">
      <c r="A67" s="110"/>
      <c r="B67" s="136"/>
      <c r="C67" s="122"/>
      <c r="D67" s="123"/>
      <c r="E67" s="124"/>
      <c r="F67" s="125"/>
      <c r="G67" s="190"/>
      <c r="H67" s="131" t="s">
        <v>35</v>
      </c>
      <c r="I67" s="132">
        <v>5000</v>
      </c>
      <c r="J67" s="131" t="s">
        <v>4</v>
      </c>
      <c r="K67" s="131" t="s">
        <v>5</v>
      </c>
      <c r="L67" s="133">
        <v>12</v>
      </c>
      <c r="M67" s="131" t="s">
        <v>9</v>
      </c>
      <c r="N67" s="133"/>
      <c r="O67" s="133"/>
      <c r="P67" s="133"/>
      <c r="Q67" s="134" t="s">
        <v>8</v>
      </c>
      <c r="R67" s="135">
        <f t="shared" si="3"/>
        <v>60000</v>
      </c>
      <c r="S67" s="4"/>
    </row>
    <row r="68" spans="1:21" s="2" customFormat="1" ht="20.100000000000001" customHeight="1" x14ac:dyDescent="0.15">
      <c r="A68" s="110"/>
      <c r="B68" s="136"/>
      <c r="C68" s="122"/>
      <c r="D68" s="123"/>
      <c r="E68" s="124"/>
      <c r="F68" s="125"/>
      <c r="G68" s="190"/>
      <c r="H68" s="131" t="s">
        <v>36</v>
      </c>
      <c r="I68" s="132">
        <v>200000</v>
      </c>
      <c r="J68" s="131" t="s">
        <v>4</v>
      </c>
      <c r="K68" s="131" t="s">
        <v>5</v>
      </c>
      <c r="L68" s="133">
        <v>12</v>
      </c>
      <c r="M68" s="131" t="s">
        <v>9</v>
      </c>
      <c r="N68" s="133"/>
      <c r="O68" s="133"/>
      <c r="P68" s="133"/>
      <c r="Q68" s="134" t="s">
        <v>8</v>
      </c>
      <c r="R68" s="135">
        <f t="shared" si="3"/>
        <v>2400000</v>
      </c>
    </row>
    <row r="69" spans="1:21" s="2" customFormat="1" ht="20.100000000000001" customHeight="1" x14ac:dyDescent="0.15">
      <c r="A69" s="110"/>
      <c r="B69" s="136"/>
      <c r="C69" s="341"/>
      <c r="D69" s="192"/>
      <c r="E69" s="124"/>
      <c r="F69" s="139"/>
      <c r="G69" s="116"/>
      <c r="H69" s="131" t="s">
        <v>37</v>
      </c>
      <c r="I69" s="132">
        <v>15000</v>
      </c>
      <c r="J69" s="131" t="s">
        <v>4</v>
      </c>
      <c r="K69" s="131" t="s">
        <v>5</v>
      </c>
      <c r="L69" s="133">
        <v>12</v>
      </c>
      <c r="M69" s="131" t="s">
        <v>9</v>
      </c>
      <c r="N69" s="133"/>
      <c r="O69" s="133"/>
      <c r="P69" s="133"/>
      <c r="Q69" s="134" t="s">
        <v>8</v>
      </c>
      <c r="R69" s="135">
        <f t="shared" si="3"/>
        <v>180000</v>
      </c>
    </row>
    <row r="70" spans="1:21" s="2" customFormat="1" ht="20.100000000000001" customHeight="1" x14ac:dyDescent="0.15">
      <c r="A70" s="110"/>
      <c r="B70" s="155"/>
      <c r="C70" s="341"/>
      <c r="D70" s="192"/>
      <c r="E70" s="124"/>
      <c r="F70" s="139"/>
      <c r="G70" s="116"/>
      <c r="H70" s="131" t="s">
        <v>38</v>
      </c>
      <c r="I70" s="132">
        <v>116240</v>
      </c>
      <c r="J70" s="131" t="s">
        <v>4</v>
      </c>
      <c r="K70" s="131" t="s">
        <v>5</v>
      </c>
      <c r="L70" s="133">
        <v>12</v>
      </c>
      <c r="M70" s="131" t="s">
        <v>9</v>
      </c>
      <c r="N70" s="133"/>
      <c r="O70" s="133"/>
      <c r="P70" s="133"/>
      <c r="Q70" s="134" t="s">
        <v>8</v>
      </c>
      <c r="R70" s="135">
        <f t="shared" si="3"/>
        <v>1394880</v>
      </c>
      <c r="U70" s="4">
        <f>'예산내역(세입)'!E5-'예산내역(세출)'!E5</f>
        <v>6.6666603088378906E-2</v>
      </c>
    </row>
    <row r="71" spans="1:21" s="2" customFormat="1" ht="20.100000000000001" customHeight="1" x14ac:dyDescent="0.15">
      <c r="A71" s="110"/>
      <c r="B71" s="155"/>
      <c r="C71" s="341"/>
      <c r="D71" s="192"/>
      <c r="E71" s="124"/>
      <c r="F71" s="139"/>
      <c r="G71" s="116"/>
      <c r="H71" s="131" t="s">
        <v>39</v>
      </c>
      <c r="I71" s="132">
        <v>500000</v>
      </c>
      <c r="J71" s="131" t="s">
        <v>4</v>
      </c>
      <c r="K71" s="131" t="s">
        <v>5</v>
      </c>
      <c r="L71" s="133">
        <v>12</v>
      </c>
      <c r="M71" s="131" t="s">
        <v>9</v>
      </c>
      <c r="N71" s="133"/>
      <c r="O71" s="133"/>
      <c r="P71" s="133"/>
      <c r="Q71" s="134" t="s">
        <v>8</v>
      </c>
      <c r="R71" s="135">
        <f t="shared" si="3"/>
        <v>6000000</v>
      </c>
    </row>
    <row r="72" spans="1:21" s="2" customFormat="1" ht="19.5" customHeight="1" x14ac:dyDescent="0.15">
      <c r="A72" s="110"/>
      <c r="B72" s="155"/>
      <c r="C72" s="122"/>
      <c r="D72" s="193"/>
      <c r="E72" s="155"/>
      <c r="F72" s="194"/>
      <c r="G72" s="195"/>
      <c r="H72" s="131" t="s">
        <v>40</v>
      </c>
      <c r="I72" s="132">
        <v>132000</v>
      </c>
      <c r="J72" s="131" t="s">
        <v>4</v>
      </c>
      <c r="K72" s="131" t="s">
        <v>5</v>
      </c>
      <c r="L72" s="133">
        <v>12</v>
      </c>
      <c r="M72" s="131" t="s">
        <v>9</v>
      </c>
      <c r="N72" s="133"/>
      <c r="O72" s="133"/>
      <c r="P72" s="133"/>
      <c r="Q72" s="134" t="s">
        <v>8</v>
      </c>
      <c r="R72" s="135">
        <f t="shared" si="3"/>
        <v>1584000</v>
      </c>
    </row>
    <row r="73" spans="1:21" s="2" customFormat="1" ht="20.100000000000001" customHeight="1" x14ac:dyDescent="0.15">
      <c r="A73" s="110"/>
      <c r="B73" s="136"/>
      <c r="C73" s="155"/>
      <c r="D73" s="123"/>
      <c r="E73" s="124"/>
      <c r="F73" s="125"/>
      <c r="G73" s="190"/>
      <c r="H73" s="196" t="s">
        <v>143</v>
      </c>
      <c r="I73" s="132">
        <v>100000</v>
      </c>
      <c r="J73" s="131" t="s">
        <v>4</v>
      </c>
      <c r="K73" s="131" t="s">
        <v>5</v>
      </c>
      <c r="L73" s="133">
        <v>12</v>
      </c>
      <c r="M73" s="131" t="s">
        <v>9</v>
      </c>
      <c r="N73" s="133"/>
      <c r="O73" s="133"/>
      <c r="P73" s="133"/>
      <c r="Q73" s="134" t="s">
        <v>8</v>
      </c>
      <c r="R73" s="135">
        <f t="shared" si="3"/>
        <v>1200000</v>
      </c>
    </row>
    <row r="74" spans="1:21" s="2" customFormat="1" ht="20.100000000000001" customHeight="1" x14ac:dyDescent="0.15">
      <c r="A74" s="110"/>
      <c r="B74" s="155"/>
      <c r="C74" s="341"/>
      <c r="D74" s="192"/>
      <c r="E74" s="124"/>
      <c r="F74" s="125"/>
      <c r="G74" s="190"/>
      <c r="H74" s="131" t="s">
        <v>41</v>
      </c>
      <c r="I74" s="132">
        <v>100000</v>
      </c>
      <c r="J74" s="131" t="s">
        <v>4</v>
      </c>
      <c r="K74" s="131" t="s">
        <v>5</v>
      </c>
      <c r="L74" s="133">
        <v>12</v>
      </c>
      <c r="M74" s="131" t="s">
        <v>9</v>
      </c>
      <c r="N74" s="133"/>
      <c r="O74" s="133"/>
      <c r="P74" s="133"/>
      <c r="Q74" s="134" t="s">
        <v>8</v>
      </c>
      <c r="R74" s="135">
        <f t="shared" si="3"/>
        <v>1200000</v>
      </c>
    </row>
    <row r="75" spans="1:21" s="2" customFormat="1" ht="20.100000000000001" customHeight="1" x14ac:dyDescent="0.15">
      <c r="A75" s="110"/>
      <c r="B75" s="155"/>
      <c r="C75" s="341"/>
      <c r="D75" s="192"/>
      <c r="E75" s="124"/>
      <c r="F75" s="139"/>
      <c r="G75" s="116"/>
      <c r="H75" s="131" t="s">
        <v>42</v>
      </c>
      <c r="I75" s="132">
        <v>200000</v>
      </c>
      <c r="J75" s="131" t="s">
        <v>4</v>
      </c>
      <c r="K75" s="131" t="s">
        <v>5</v>
      </c>
      <c r="L75" s="133">
        <v>12</v>
      </c>
      <c r="M75" s="131" t="s">
        <v>9</v>
      </c>
      <c r="N75" s="133"/>
      <c r="O75" s="133"/>
      <c r="P75" s="133"/>
      <c r="Q75" s="134" t="s">
        <v>8</v>
      </c>
      <c r="R75" s="135">
        <f t="shared" si="3"/>
        <v>2400000</v>
      </c>
    </row>
    <row r="76" spans="1:21" s="2" customFormat="1" ht="20.100000000000001" customHeight="1" x14ac:dyDescent="0.15">
      <c r="A76" s="110"/>
      <c r="B76" s="155"/>
      <c r="C76" s="341"/>
      <c r="D76" s="192"/>
      <c r="E76" s="124"/>
      <c r="F76" s="125"/>
      <c r="G76" s="190"/>
      <c r="H76" s="197" t="s">
        <v>43</v>
      </c>
      <c r="I76" s="132">
        <v>200000</v>
      </c>
      <c r="J76" s="131" t="s">
        <v>4</v>
      </c>
      <c r="K76" s="131" t="s">
        <v>5</v>
      </c>
      <c r="L76" s="133">
        <v>12</v>
      </c>
      <c r="M76" s="131" t="s">
        <v>9</v>
      </c>
      <c r="N76" s="133"/>
      <c r="O76" s="133"/>
      <c r="P76" s="133"/>
      <c r="Q76" s="134" t="s">
        <v>8</v>
      </c>
      <c r="R76" s="135">
        <f t="shared" si="3"/>
        <v>2400000</v>
      </c>
    </row>
    <row r="77" spans="1:21" s="2" customFormat="1" ht="20.100000000000001" customHeight="1" x14ac:dyDescent="0.15">
      <c r="A77" s="110"/>
      <c r="B77" s="155"/>
      <c r="C77" s="341"/>
      <c r="D77" s="192"/>
      <c r="E77" s="124"/>
      <c r="F77" s="139"/>
      <c r="G77" s="116"/>
      <c r="H77" s="131" t="s">
        <v>162</v>
      </c>
      <c r="I77" s="198">
        <v>300000</v>
      </c>
      <c r="J77" s="131" t="s">
        <v>4</v>
      </c>
      <c r="K77" s="131" t="s">
        <v>5</v>
      </c>
      <c r="L77" s="133">
        <v>12</v>
      </c>
      <c r="M77" s="131" t="s">
        <v>9</v>
      </c>
      <c r="N77" s="133"/>
      <c r="O77" s="133"/>
      <c r="P77" s="133"/>
      <c r="Q77" s="134" t="s">
        <v>8</v>
      </c>
      <c r="R77" s="135">
        <f t="shared" si="3"/>
        <v>3600000</v>
      </c>
    </row>
    <row r="78" spans="1:21" s="2" customFormat="1" ht="20.100000000000001" customHeight="1" x14ac:dyDescent="0.15">
      <c r="A78" s="110"/>
      <c r="B78" s="155"/>
      <c r="C78" s="341"/>
      <c r="D78" s="192"/>
      <c r="E78" s="124"/>
      <c r="F78" s="139"/>
      <c r="G78" s="116"/>
      <c r="H78" s="131" t="s">
        <v>44</v>
      </c>
      <c r="I78" s="132">
        <v>400000</v>
      </c>
      <c r="J78" s="131" t="s">
        <v>4</v>
      </c>
      <c r="K78" s="131" t="s">
        <v>5</v>
      </c>
      <c r="L78" s="133">
        <v>12</v>
      </c>
      <c r="M78" s="131" t="s">
        <v>9</v>
      </c>
      <c r="N78" s="133"/>
      <c r="O78" s="133"/>
      <c r="P78" s="133"/>
      <c r="Q78" s="134" t="s">
        <v>8</v>
      </c>
      <c r="R78" s="135">
        <f t="shared" si="3"/>
        <v>4800000</v>
      </c>
    </row>
    <row r="79" spans="1:21" s="2" customFormat="1" ht="20.100000000000001" customHeight="1" x14ac:dyDescent="0.15">
      <c r="A79" s="110"/>
      <c r="B79" s="136"/>
      <c r="C79" s="122"/>
      <c r="D79" s="123"/>
      <c r="E79" s="124"/>
      <c r="F79" s="139"/>
      <c r="G79" s="116"/>
      <c r="H79" s="131" t="s">
        <v>149</v>
      </c>
      <c r="I79" s="132">
        <v>500000</v>
      </c>
      <c r="J79" s="131" t="s">
        <v>4</v>
      </c>
      <c r="K79" s="131" t="s">
        <v>5</v>
      </c>
      <c r="L79" s="133">
        <v>12</v>
      </c>
      <c r="M79" s="131" t="s">
        <v>9</v>
      </c>
      <c r="N79" s="133"/>
      <c r="O79" s="133"/>
      <c r="P79" s="133"/>
      <c r="Q79" s="134" t="s">
        <v>8</v>
      </c>
      <c r="R79" s="135">
        <f t="shared" si="3"/>
        <v>6000000</v>
      </c>
    </row>
    <row r="80" spans="1:21" s="2" customFormat="1" ht="20.100000000000001" customHeight="1" x14ac:dyDescent="0.15">
      <c r="A80" s="110"/>
      <c r="B80" s="136"/>
      <c r="C80" s="122"/>
      <c r="D80" s="123"/>
      <c r="E80" s="124"/>
      <c r="F80" s="139"/>
      <c r="G80" s="116"/>
      <c r="H80" s="131" t="s">
        <v>393</v>
      </c>
      <c r="I80" s="132">
        <v>500000</v>
      </c>
      <c r="J80" s="131" t="s">
        <v>4</v>
      </c>
      <c r="K80" s="131" t="s">
        <v>5</v>
      </c>
      <c r="L80" s="133">
        <v>2</v>
      </c>
      <c r="M80" s="131" t="s">
        <v>10</v>
      </c>
      <c r="N80" s="133"/>
      <c r="O80" s="133"/>
      <c r="P80" s="133"/>
      <c r="Q80" s="134" t="s">
        <v>8</v>
      </c>
      <c r="R80" s="135">
        <f t="shared" si="3"/>
        <v>1000000</v>
      </c>
    </row>
    <row r="81" spans="1:20" s="2" customFormat="1" ht="18.75" customHeight="1" x14ac:dyDescent="0.15">
      <c r="A81" s="110"/>
      <c r="B81" s="136"/>
      <c r="C81" s="122"/>
      <c r="D81" s="123"/>
      <c r="E81" s="124"/>
      <c r="F81" s="125"/>
      <c r="G81" s="190"/>
      <c r="H81" s="131" t="s">
        <v>353</v>
      </c>
      <c r="I81" s="132">
        <v>500000</v>
      </c>
      <c r="J81" s="131" t="s">
        <v>4</v>
      </c>
      <c r="K81" s="131" t="s">
        <v>5</v>
      </c>
      <c r="L81" s="133">
        <v>4</v>
      </c>
      <c r="M81" s="131" t="s">
        <v>9</v>
      </c>
      <c r="N81" s="133"/>
      <c r="O81" s="133"/>
      <c r="P81" s="133"/>
      <c r="Q81" s="134" t="s">
        <v>8</v>
      </c>
      <c r="R81" s="135">
        <f t="shared" si="3"/>
        <v>2000000</v>
      </c>
    </row>
    <row r="82" spans="1:20" s="2" customFormat="1" ht="20.100000000000001" customHeight="1" x14ac:dyDescent="0.15">
      <c r="A82" s="110"/>
      <c r="B82" s="136"/>
      <c r="C82" s="122"/>
      <c r="D82" s="123"/>
      <c r="E82" s="124"/>
      <c r="F82" s="125"/>
      <c r="G82" s="190"/>
      <c r="H82" s="131" t="s">
        <v>219</v>
      </c>
      <c r="I82" s="132">
        <v>200000</v>
      </c>
      <c r="J82" s="131" t="s">
        <v>4</v>
      </c>
      <c r="K82" s="131" t="s">
        <v>5</v>
      </c>
      <c r="L82" s="133">
        <v>12</v>
      </c>
      <c r="M82" s="131" t="s">
        <v>9</v>
      </c>
      <c r="N82" s="133"/>
      <c r="O82" s="133"/>
      <c r="P82" s="133"/>
      <c r="Q82" s="134" t="s">
        <v>8</v>
      </c>
      <c r="R82" s="135">
        <f t="shared" si="3"/>
        <v>2400000</v>
      </c>
    </row>
    <row r="83" spans="1:20" s="2" customFormat="1" ht="20.100000000000001" customHeight="1" x14ac:dyDescent="0.15">
      <c r="A83" s="110"/>
      <c r="B83" s="380"/>
      <c r="C83" s="364"/>
      <c r="D83" s="169"/>
      <c r="E83" s="365"/>
      <c r="F83" s="171"/>
      <c r="G83" s="366"/>
      <c r="H83" s="351" t="s">
        <v>233</v>
      </c>
      <c r="I83" s="352">
        <v>6000000</v>
      </c>
      <c r="J83" s="351" t="s">
        <v>4</v>
      </c>
      <c r="K83" s="351" t="s">
        <v>5</v>
      </c>
      <c r="L83" s="353">
        <v>1</v>
      </c>
      <c r="M83" s="351" t="s">
        <v>13</v>
      </c>
      <c r="N83" s="353"/>
      <c r="O83" s="353"/>
      <c r="P83" s="353"/>
      <c r="Q83" s="351" t="s">
        <v>8</v>
      </c>
      <c r="R83" s="135">
        <f>ROUND(I83*L83,-1)</f>
        <v>6000000</v>
      </c>
    </row>
    <row r="84" spans="1:20" s="2" customFormat="1" ht="20.100000000000001" customHeight="1" x14ac:dyDescent="0.15">
      <c r="A84" s="110"/>
      <c r="B84" s="155"/>
      <c r="C84" s="361" t="s">
        <v>249</v>
      </c>
      <c r="D84" s="113">
        <v>125412210</v>
      </c>
      <c r="E84" s="354">
        <f>SUM(R84:R109)</f>
        <v>137874960</v>
      </c>
      <c r="F84" s="396">
        <f>E84-D84</f>
        <v>12462750</v>
      </c>
      <c r="G84" s="383">
        <f>E84/D84*100</f>
        <v>109.93742953736323</v>
      </c>
      <c r="H84" s="117" t="s">
        <v>394</v>
      </c>
      <c r="I84" s="118">
        <v>150000</v>
      </c>
      <c r="J84" s="117" t="s">
        <v>4</v>
      </c>
      <c r="K84" s="117" t="s">
        <v>5</v>
      </c>
      <c r="L84" s="119">
        <v>12</v>
      </c>
      <c r="M84" s="117" t="s">
        <v>9</v>
      </c>
      <c r="N84" s="119"/>
      <c r="O84" s="119"/>
      <c r="P84" s="119"/>
      <c r="Q84" s="120" t="s">
        <v>8</v>
      </c>
      <c r="R84" s="121">
        <f t="shared" ref="R84:R97" si="4">I84*L84</f>
        <v>1800000</v>
      </c>
    </row>
    <row r="85" spans="1:20" s="2" customFormat="1" ht="20.100000000000001" customHeight="1" x14ac:dyDescent="0.15">
      <c r="A85" s="110"/>
      <c r="B85" s="136"/>
      <c r="C85" s="122"/>
      <c r="D85" s="123"/>
      <c r="E85" s="124"/>
      <c r="F85" s="204"/>
      <c r="G85" s="205"/>
      <c r="H85" s="131" t="s">
        <v>362</v>
      </c>
      <c r="I85" s="132">
        <v>200000</v>
      </c>
      <c r="J85" s="131" t="s">
        <v>4</v>
      </c>
      <c r="K85" s="131" t="s">
        <v>5</v>
      </c>
      <c r="L85" s="133">
        <v>12</v>
      </c>
      <c r="M85" s="131" t="s">
        <v>12</v>
      </c>
      <c r="N85" s="133"/>
      <c r="O85" s="133"/>
      <c r="P85" s="133"/>
      <c r="Q85" s="134" t="s">
        <v>8</v>
      </c>
      <c r="R85" s="135">
        <f t="shared" si="4"/>
        <v>2400000</v>
      </c>
    </row>
    <row r="86" spans="1:20" s="2" customFormat="1" ht="20.100000000000001" customHeight="1" x14ac:dyDescent="0.15">
      <c r="A86" s="110"/>
      <c r="B86" s="136"/>
      <c r="C86" s="364"/>
      <c r="D86" s="169"/>
      <c r="E86" s="365"/>
      <c r="F86" s="399"/>
      <c r="G86" s="400"/>
      <c r="H86" s="351" t="s">
        <v>45</v>
      </c>
      <c r="I86" s="352">
        <v>57750</v>
      </c>
      <c r="J86" s="351" t="s">
        <v>4</v>
      </c>
      <c r="K86" s="351" t="s">
        <v>5</v>
      </c>
      <c r="L86" s="353">
        <v>12</v>
      </c>
      <c r="M86" s="351" t="s">
        <v>9</v>
      </c>
      <c r="N86" s="353"/>
      <c r="O86" s="353"/>
      <c r="P86" s="353"/>
      <c r="Q86" s="379" t="s">
        <v>8</v>
      </c>
      <c r="R86" s="135">
        <f t="shared" si="4"/>
        <v>693000</v>
      </c>
    </row>
    <row r="87" spans="1:20" s="2" customFormat="1" ht="20.100000000000001" customHeight="1" thickBot="1" x14ac:dyDescent="0.2">
      <c r="A87" s="143"/>
      <c r="B87" s="144"/>
      <c r="C87" s="145"/>
      <c r="D87" s="146"/>
      <c r="E87" s="147"/>
      <c r="F87" s="397"/>
      <c r="G87" s="398"/>
      <c r="H87" s="200" t="s">
        <v>395</v>
      </c>
      <c r="I87" s="201">
        <v>100000</v>
      </c>
      <c r="J87" s="200" t="s">
        <v>4</v>
      </c>
      <c r="K87" s="200" t="s">
        <v>5</v>
      </c>
      <c r="L87" s="202">
        <v>12</v>
      </c>
      <c r="M87" s="200" t="s">
        <v>9</v>
      </c>
      <c r="N87" s="202"/>
      <c r="O87" s="202"/>
      <c r="P87" s="202"/>
      <c r="Q87" s="208" t="s">
        <v>8</v>
      </c>
      <c r="R87" s="203">
        <f t="shared" si="4"/>
        <v>1200000</v>
      </c>
    </row>
    <row r="88" spans="1:20" s="2" customFormat="1" ht="20.100000000000001" customHeight="1" x14ac:dyDescent="0.15">
      <c r="A88" s="110"/>
      <c r="B88" s="136"/>
      <c r="C88" s="122"/>
      <c r="D88" s="123"/>
      <c r="E88" s="124"/>
      <c r="F88" s="204"/>
      <c r="G88" s="205"/>
      <c r="H88" s="131" t="s">
        <v>342</v>
      </c>
      <c r="I88" s="132">
        <v>50000</v>
      </c>
      <c r="J88" s="131" t="s">
        <v>4</v>
      </c>
      <c r="K88" s="131" t="s">
        <v>5</v>
      </c>
      <c r="L88" s="133">
        <v>12</v>
      </c>
      <c r="M88" s="131" t="s">
        <v>9</v>
      </c>
      <c r="N88" s="133"/>
      <c r="O88" s="133"/>
      <c r="P88" s="133"/>
      <c r="Q88" s="134" t="s">
        <v>8</v>
      </c>
      <c r="R88" s="135">
        <f t="shared" si="4"/>
        <v>600000</v>
      </c>
    </row>
    <row r="89" spans="1:20" s="2" customFormat="1" ht="20.100000000000001" customHeight="1" x14ac:dyDescent="0.15">
      <c r="A89" s="110"/>
      <c r="B89" s="136"/>
      <c r="C89" s="122"/>
      <c r="D89" s="123"/>
      <c r="E89" s="124"/>
      <c r="F89" s="204"/>
      <c r="G89" s="205"/>
      <c r="H89" s="131" t="s">
        <v>46</v>
      </c>
      <c r="I89" s="132">
        <v>4000000</v>
      </c>
      <c r="J89" s="131" t="s">
        <v>4</v>
      </c>
      <c r="K89" s="131" t="s">
        <v>5</v>
      </c>
      <c r="L89" s="133">
        <v>12</v>
      </c>
      <c r="M89" s="131" t="s">
        <v>9</v>
      </c>
      <c r="N89" s="133"/>
      <c r="O89" s="133"/>
      <c r="P89" s="133"/>
      <c r="Q89" s="134" t="s">
        <v>8</v>
      </c>
      <c r="R89" s="135">
        <f t="shared" si="4"/>
        <v>48000000</v>
      </c>
      <c r="T89" s="4"/>
    </row>
    <row r="90" spans="1:20" s="2" customFormat="1" ht="20.100000000000001" customHeight="1" x14ac:dyDescent="0.15">
      <c r="A90" s="110"/>
      <c r="B90" s="136"/>
      <c r="C90" s="122"/>
      <c r="D90" s="123"/>
      <c r="E90" s="124"/>
      <c r="F90" s="204"/>
      <c r="G90" s="205"/>
      <c r="H90" s="131" t="s">
        <v>47</v>
      </c>
      <c r="I90" s="132">
        <v>1800000</v>
      </c>
      <c r="J90" s="131" t="s">
        <v>4</v>
      </c>
      <c r="K90" s="131" t="s">
        <v>5</v>
      </c>
      <c r="L90" s="133">
        <v>12</v>
      </c>
      <c r="M90" s="131" t="s">
        <v>9</v>
      </c>
      <c r="N90" s="133"/>
      <c r="O90" s="133"/>
      <c r="P90" s="133"/>
      <c r="Q90" s="134" t="s">
        <v>8</v>
      </c>
      <c r="R90" s="135">
        <f t="shared" si="4"/>
        <v>21600000</v>
      </c>
    </row>
    <row r="91" spans="1:20" s="2" customFormat="1" ht="20.100000000000001" customHeight="1" x14ac:dyDescent="0.15">
      <c r="A91" s="110"/>
      <c r="B91" s="155"/>
      <c r="C91" s="341"/>
      <c r="D91" s="192"/>
      <c r="E91" s="124"/>
      <c r="F91" s="125"/>
      <c r="G91" s="116"/>
      <c r="H91" s="131" t="s">
        <v>74</v>
      </c>
      <c r="I91" s="198">
        <v>2500000</v>
      </c>
      <c r="J91" s="131" t="s">
        <v>4</v>
      </c>
      <c r="K91" s="131" t="s">
        <v>5</v>
      </c>
      <c r="L91" s="133">
        <v>12</v>
      </c>
      <c r="M91" s="131" t="s">
        <v>9</v>
      </c>
      <c r="N91" s="133"/>
      <c r="O91" s="133"/>
      <c r="P91" s="133"/>
      <c r="Q91" s="131" t="s">
        <v>8</v>
      </c>
      <c r="R91" s="135">
        <f t="shared" si="4"/>
        <v>30000000</v>
      </c>
    </row>
    <row r="92" spans="1:20" s="2" customFormat="1" ht="20.100000000000001" customHeight="1" x14ac:dyDescent="0.15">
      <c r="A92" s="110"/>
      <c r="B92" s="155"/>
      <c r="C92" s="341"/>
      <c r="D92" s="192"/>
      <c r="E92" s="124"/>
      <c r="F92" s="125"/>
      <c r="G92" s="190"/>
      <c r="H92" s="131" t="s">
        <v>363</v>
      </c>
      <c r="I92" s="132">
        <v>500000</v>
      </c>
      <c r="J92" s="131" t="s">
        <v>4</v>
      </c>
      <c r="K92" s="131" t="s">
        <v>5</v>
      </c>
      <c r="L92" s="133">
        <v>12</v>
      </c>
      <c r="M92" s="131" t="s">
        <v>9</v>
      </c>
      <c r="N92" s="133"/>
      <c r="O92" s="133"/>
      <c r="P92" s="133"/>
      <c r="Q92" s="134" t="s">
        <v>8</v>
      </c>
      <c r="R92" s="135">
        <f t="shared" si="4"/>
        <v>6000000</v>
      </c>
    </row>
    <row r="93" spans="1:20" s="2" customFormat="1" ht="20.100000000000001" customHeight="1" x14ac:dyDescent="0.15">
      <c r="A93" s="110"/>
      <c r="B93" s="136"/>
      <c r="C93" s="122"/>
      <c r="D93" s="123"/>
      <c r="E93" s="124"/>
      <c r="F93" s="204"/>
      <c r="G93" s="205"/>
      <c r="H93" s="131" t="s">
        <v>146</v>
      </c>
      <c r="I93" s="132">
        <v>300000</v>
      </c>
      <c r="J93" s="131" t="s">
        <v>4</v>
      </c>
      <c r="K93" s="131" t="s">
        <v>5</v>
      </c>
      <c r="L93" s="133">
        <v>2</v>
      </c>
      <c r="M93" s="131" t="s">
        <v>10</v>
      </c>
      <c r="N93" s="133"/>
      <c r="O93" s="133"/>
      <c r="P93" s="133"/>
      <c r="Q93" s="134" t="s">
        <v>8</v>
      </c>
      <c r="R93" s="135">
        <f t="shared" si="4"/>
        <v>600000</v>
      </c>
    </row>
    <row r="94" spans="1:20" s="2" customFormat="1" ht="20.100000000000001" customHeight="1" x14ac:dyDescent="0.15">
      <c r="A94" s="110"/>
      <c r="B94" s="155"/>
      <c r="C94" s="122"/>
      <c r="D94" s="123"/>
      <c r="E94" s="124"/>
      <c r="F94" s="125"/>
      <c r="G94" s="116"/>
      <c r="H94" s="131" t="s">
        <v>274</v>
      </c>
      <c r="I94" s="132">
        <v>30000</v>
      </c>
      <c r="J94" s="131" t="s">
        <v>4</v>
      </c>
      <c r="K94" s="131" t="s">
        <v>5</v>
      </c>
      <c r="L94" s="133">
        <v>12</v>
      </c>
      <c r="M94" s="131" t="s">
        <v>9</v>
      </c>
      <c r="N94" s="133"/>
      <c r="O94" s="133"/>
      <c r="P94" s="133"/>
      <c r="Q94" s="134" t="s">
        <v>8</v>
      </c>
      <c r="R94" s="135">
        <f t="shared" si="4"/>
        <v>360000</v>
      </c>
    </row>
    <row r="95" spans="1:20" s="2" customFormat="1" ht="20.100000000000001" customHeight="1" x14ac:dyDescent="0.15">
      <c r="A95" s="110"/>
      <c r="B95" s="136"/>
      <c r="C95" s="122"/>
      <c r="D95" s="123"/>
      <c r="E95" s="124"/>
      <c r="F95" s="206"/>
      <c r="G95" s="207"/>
      <c r="H95" s="131" t="s">
        <v>273</v>
      </c>
      <c r="I95" s="198">
        <v>229500</v>
      </c>
      <c r="J95" s="131" t="s">
        <v>4</v>
      </c>
      <c r="K95" s="131" t="s">
        <v>5</v>
      </c>
      <c r="L95" s="133">
        <v>1</v>
      </c>
      <c r="M95" s="131" t="s">
        <v>12</v>
      </c>
      <c r="N95" s="133"/>
      <c r="O95" s="133"/>
      <c r="P95" s="133"/>
      <c r="Q95" s="134" t="s">
        <v>8</v>
      </c>
      <c r="R95" s="135">
        <f t="shared" si="4"/>
        <v>229500</v>
      </c>
    </row>
    <row r="96" spans="1:20" s="2" customFormat="1" ht="20.100000000000001" customHeight="1" x14ac:dyDescent="0.15">
      <c r="A96" s="110"/>
      <c r="B96" s="136"/>
      <c r="C96" s="122"/>
      <c r="D96" s="123"/>
      <c r="E96" s="124"/>
      <c r="F96" s="206"/>
      <c r="G96" s="207"/>
      <c r="H96" s="131" t="s">
        <v>48</v>
      </c>
      <c r="I96" s="132">
        <v>200000</v>
      </c>
      <c r="J96" s="131" t="s">
        <v>4</v>
      </c>
      <c r="K96" s="131" t="s">
        <v>5</v>
      </c>
      <c r="L96" s="133">
        <v>1</v>
      </c>
      <c r="M96" s="131" t="s">
        <v>12</v>
      </c>
      <c r="N96" s="133"/>
      <c r="O96" s="133"/>
      <c r="P96" s="133"/>
      <c r="Q96" s="134" t="s">
        <v>8</v>
      </c>
      <c r="R96" s="135">
        <f t="shared" si="4"/>
        <v>200000</v>
      </c>
    </row>
    <row r="97" spans="1:18" s="2" customFormat="1" ht="20.100000000000001" customHeight="1" x14ac:dyDescent="0.15">
      <c r="A97" s="110"/>
      <c r="B97" s="136"/>
      <c r="C97" s="122"/>
      <c r="D97" s="123"/>
      <c r="E97" s="124"/>
      <c r="F97" s="206"/>
      <c r="G97" s="207"/>
      <c r="H97" s="131" t="s">
        <v>49</v>
      </c>
      <c r="I97" s="132">
        <v>50000</v>
      </c>
      <c r="J97" s="131" t="s">
        <v>4</v>
      </c>
      <c r="K97" s="131" t="s">
        <v>5</v>
      </c>
      <c r="L97" s="133">
        <v>1</v>
      </c>
      <c r="M97" s="131" t="s">
        <v>12</v>
      </c>
      <c r="N97" s="133"/>
      <c r="O97" s="133"/>
      <c r="P97" s="133"/>
      <c r="Q97" s="134" t="s">
        <v>8</v>
      </c>
      <c r="R97" s="135">
        <f t="shared" si="4"/>
        <v>50000</v>
      </c>
    </row>
    <row r="98" spans="1:18" s="2" customFormat="1" ht="20.100000000000001" customHeight="1" x14ac:dyDescent="0.15">
      <c r="A98" s="110"/>
      <c r="B98" s="136"/>
      <c r="C98" s="122"/>
      <c r="D98" s="123"/>
      <c r="E98" s="124"/>
      <c r="F98" s="206"/>
      <c r="G98" s="207"/>
      <c r="H98" s="131" t="s">
        <v>147</v>
      </c>
      <c r="I98" s="132">
        <v>600000</v>
      </c>
      <c r="J98" s="131" t="s">
        <v>4</v>
      </c>
      <c r="K98" s="131" t="s">
        <v>5</v>
      </c>
      <c r="L98" s="133">
        <v>1</v>
      </c>
      <c r="M98" s="131" t="s">
        <v>12</v>
      </c>
      <c r="N98" s="133"/>
      <c r="O98" s="133"/>
      <c r="P98" s="133"/>
      <c r="Q98" s="134" t="s">
        <v>8</v>
      </c>
      <c r="R98" s="135">
        <f t="shared" ref="R98:R116" si="5">I98*L98</f>
        <v>600000</v>
      </c>
    </row>
    <row r="99" spans="1:18" s="2" customFormat="1" ht="20.100000000000001" customHeight="1" x14ac:dyDescent="0.15">
      <c r="A99" s="110"/>
      <c r="B99" s="136"/>
      <c r="C99" s="122"/>
      <c r="D99" s="123"/>
      <c r="E99" s="124"/>
      <c r="F99" s="206"/>
      <c r="G99" s="207"/>
      <c r="H99" s="131" t="s">
        <v>50</v>
      </c>
      <c r="I99" s="132">
        <v>130000</v>
      </c>
      <c r="J99" s="131" t="s">
        <v>4</v>
      </c>
      <c r="K99" s="131" t="s">
        <v>5</v>
      </c>
      <c r="L99" s="133">
        <v>12</v>
      </c>
      <c r="M99" s="131" t="s">
        <v>9</v>
      </c>
      <c r="N99" s="133"/>
      <c r="O99" s="133"/>
      <c r="P99" s="133"/>
      <c r="Q99" s="134" t="s">
        <v>8</v>
      </c>
      <c r="R99" s="135">
        <f>I99*L99</f>
        <v>1560000</v>
      </c>
    </row>
    <row r="100" spans="1:18" s="2" customFormat="1" ht="20.100000000000001" customHeight="1" x14ac:dyDescent="0.15">
      <c r="A100" s="110"/>
      <c r="B100" s="136"/>
      <c r="C100" s="122"/>
      <c r="D100" s="123"/>
      <c r="E100" s="124"/>
      <c r="F100" s="206"/>
      <c r="G100" s="207"/>
      <c r="H100" s="131" t="s">
        <v>51</v>
      </c>
      <c r="I100" s="198">
        <v>133000</v>
      </c>
      <c r="J100" s="131" t="s">
        <v>4</v>
      </c>
      <c r="K100" s="131" t="s">
        <v>5</v>
      </c>
      <c r="L100" s="133">
        <v>12</v>
      </c>
      <c r="M100" s="131" t="s">
        <v>9</v>
      </c>
      <c r="N100" s="133"/>
      <c r="O100" s="133"/>
      <c r="P100" s="133"/>
      <c r="Q100" s="134" t="s">
        <v>8</v>
      </c>
      <c r="R100" s="135">
        <f>I100*L100</f>
        <v>1596000</v>
      </c>
    </row>
    <row r="101" spans="1:18" s="2" customFormat="1" ht="20.100000000000001" customHeight="1" x14ac:dyDescent="0.15">
      <c r="A101" s="110"/>
      <c r="B101" s="136"/>
      <c r="C101" s="155"/>
      <c r="D101" s="123"/>
      <c r="E101" s="124"/>
      <c r="F101" s="206"/>
      <c r="G101" s="207"/>
      <c r="H101" s="131" t="s">
        <v>52</v>
      </c>
      <c r="I101" s="132">
        <v>700000</v>
      </c>
      <c r="J101" s="131" t="s">
        <v>4</v>
      </c>
      <c r="K101" s="131" t="s">
        <v>5</v>
      </c>
      <c r="L101" s="133">
        <v>2</v>
      </c>
      <c r="M101" s="131" t="s">
        <v>10</v>
      </c>
      <c r="N101" s="133"/>
      <c r="O101" s="133"/>
      <c r="P101" s="133"/>
      <c r="Q101" s="134" t="s">
        <v>8</v>
      </c>
      <c r="R101" s="135">
        <f>I101*L101</f>
        <v>1400000</v>
      </c>
    </row>
    <row r="102" spans="1:18" s="2" customFormat="1" ht="20.100000000000001" customHeight="1" x14ac:dyDescent="0.15">
      <c r="A102" s="110"/>
      <c r="B102" s="155"/>
      <c r="C102" s="122"/>
      <c r="D102" s="123"/>
      <c r="E102" s="124"/>
      <c r="F102" s="206"/>
      <c r="G102" s="207"/>
      <c r="H102" s="196" t="s">
        <v>365</v>
      </c>
      <c r="I102" s="132">
        <v>221820</v>
      </c>
      <c r="J102" s="131" t="s">
        <v>4</v>
      </c>
      <c r="K102" s="131" t="s">
        <v>5</v>
      </c>
      <c r="L102" s="133">
        <v>1</v>
      </c>
      <c r="M102" s="131" t="s">
        <v>10</v>
      </c>
      <c r="N102" s="133"/>
      <c r="O102" s="133"/>
      <c r="P102" s="133"/>
      <c r="Q102" s="134" t="s">
        <v>8</v>
      </c>
      <c r="R102" s="135">
        <f>I102*L102</f>
        <v>221820</v>
      </c>
    </row>
    <row r="103" spans="1:18" s="2" customFormat="1" ht="20.100000000000001" customHeight="1" x14ac:dyDescent="0.15">
      <c r="A103" s="110"/>
      <c r="B103" s="136"/>
      <c r="C103" s="122"/>
      <c r="D103" s="123"/>
      <c r="E103" s="124"/>
      <c r="F103" s="125"/>
      <c r="G103" s="190"/>
      <c r="H103" s="126" t="s">
        <v>341</v>
      </c>
      <c r="I103" s="132">
        <v>11546600</v>
      </c>
      <c r="J103" s="131" t="s">
        <v>4</v>
      </c>
      <c r="K103" s="131" t="s">
        <v>5</v>
      </c>
      <c r="L103" s="133">
        <v>1</v>
      </c>
      <c r="M103" s="131" t="s">
        <v>10</v>
      </c>
      <c r="N103" s="133"/>
      <c r="O103" s="133"/>
      <c r="P103" s="133"/>
      <c r="Q103" s="134" t="s">
        <v>8</v>
      </c>
      <c r="R103" s="135">
        <f>I103*L103</f>
        <v>11546600</v>
      </c>
    </row>
    <row r="104" spans="1:18" s="2" customFormat="1" ht="20.100000000000001" customHeight="1" x14ac:dyDescent="0.15">
      <c r="A104" s="110"/>
      <c r="B104" s="136"/>
      <c r="C104" s="122"/>
      <c r="D104" s="123"/>
      <c r="E104" s="124"/>
      <c r="F104" s="206"/>
      <c r="G104" s="207"/>
      <c r="H104" s="131" t="s">
        <v>347</v>
      </c>
      <c r="I104" s="132">
        <v>717120</v>
      </c>
      <c r="J104" s="131" t="s">
        <v>4</v>
      </c>
      <c r="K104" s="131" t="s">
        <v>5</v>
      </c>
      <c r="L104" s="133">
        <v>1</v>
      </c>
      <c r="M104" s="131" t="s">
        <v>10</v>
      </c>
      <c r="N104" s="133"/>
      <c r="O104" s="133"/>
      <c r="P104" s="133"/>
      <c r="Q104" s="131" t="s">
        <v>8</v>
      </c>
      <c r="R104" s="135">
        <f t="shared" si="5"/>
        <v>717120</v>
      </c>
    </row>
    <row r="105" spans="1:18" s="2" customFormat="1" ht="20.100000000000001" customHeight="1" x14ac:dyDescent="0.15">
      <c r="A105" s="110"/>
      <c r="B105" s="136"/>
      <c r="C105" s="122"/>
      <c r="D105" s="123"/>
      <c r="E105" s="124"/>
      <c r="F105" s="206"/>
      <c r="G105" s="207"/>
      <c r="H105" s="131" t="s">
        <v>348</v>
      </c>
      <c r="I105" s="132">
        <v>742070</v>
      </c>
      <c r="J105" s="131" t="s">
        <v>4</v>
      </c>
      <c r="K105" s="131" t="s">
        <v>5</v>
      </c>
      <c r="L105" s="133">
        <v>1</v>
      </c>
      <c r="M105" s="131" t="s">
        <v>10</v>
      </c>
      <c r="N105" s="133"/>
      <c r="O105" s="133"/>
      <c r="P105" s="133"/>
      <c r="Q105" s="134" t="s">
        <v>8</v>
      </c>
      <c r="R105" s="135">
        <f>I105*L105</f>
        <v>742070</v>
      </c>
    </row>
    <row r="106" spans="1:18" s="2" customFormat="1" ht="20.100000000000001" customHeight="1" x14ac:dyDescent="0.15">
      <c r="A106" s="110"/>
      <c r="B106" s="136"/>
      <c r="C106" s="122"/>
      <c r="D106" s="123"/>
      <c r="E106" s="124"/>
      <c r="F106" s="206"/>
      <c r="G106" s="207"/>
      <c r="H106" s="131" t="s">
        <v>364</v>
      </c>
      <c r="I106" s="132">
        <v>671070</v>
      </c>
      <c r="J106" s="131" t="s">
        <v>4</v>
      </c>
      <c r="K106" s="131" t="s">
        <v>5</v>
      </c>
      <c r="L106" s="133">
        <v>1</v>
      </c>
      <c r="M106" s="131" t="s">
        <v>10</v>
      </c>
      <c r="N106" s="133"/>
      <c r="O106" s="133"/>
      <c r="P106" s="133"/>
      <c r="Q106" s="134" t="s">
        <v>8</v>
      </c>
      <c r="R106" s="135">
        <f t="shared" ref="R106:R115" si="6">I106*L106</f>
        <v>671070</v>
      </c>
    </row>
    <row r="107" spans="1:18" s="2" customFormat="1" ht="20.100000000000001" customHeight="1" x14ac:dyDescent="0.15">
      <c r="A107" s="110"/>
      <c r="B107" s="136"/>
      <c r="C107" s="364"/>
      <c r="D107" s="169"/>
      <c r="E107" s="365"/>
      <c r="F107" s="377"/>
      <c r="G107" s="378"/>
      <c r="H107" s="351" t="s">
        <v>272</v>
      </c>
      <c r="I107" s="352">
        <v>87780</v>
      </c>
      <c r="J107" s="351" t="s">
        <v>4</v>
      </c>
      <c r="K107" s="351" t="s">
        <v>5</v>
      </c>
      <c r="L107" s="353">
        <v>1</v>
      </c>
      <c r="M107" s="351" t="s">
        <v>12</v>
      </c>
      <c r="N107" s="353"/>
      <c r="O107" s="353"/>
      <c r="P107" s="353"/>
      <c r="Q107" s="379" t="s">
        <v>8</v>
      </c>
      <c r="R107" s="135">
        <f t="shared" si="6"/>
        <v>87780</v>
      </c>
    </row>
    <row r="108" spans="1:18" s="2" customFormat="1" ht="20.100000000000001" customHeight="1" x14ac:dyDescent="0.15">
      <c r="A108" s="110"/>
      <c r="B108" s="136"/>
      <c r="C108" s="122"/>
      <c r="D108" s="123"/>
      <c r="E108" s="124"/>
      <c r="F108" s="206"/>
      <c r="G108" s="207"/>
      <c r="H108" s="131" t="s">
        <v>355</v>
      </c>
      <c r="I108" s="132">
        <v>10000</v>
      </c>
      <c r="J108" s="131" t="s">
        <v>4</v>
      </c>
      <c r="K108" s="131" t="s">
        <v>5</v>
      </c>
      <c r="L108" s="133">
        <v>100</v>
      </c>
      <c r="M108" s="131" t="s">
        <v>7</v>
      </c>
      <c r="N108" s="133"/>
      <c r="O108" s="133"/>
      <c r="P108" s="133"/>
      <c r="Q108" s="134" t="s">
        <v>8</v>
      </c>
      <c r="R108" s="135">
        <f t="shared" si="6"/>
        <v>1000000</v>
      </c>
    </row>
    <row r="109" spans="1:18" s="2" customFormat="1" ht="20.100000000000001" customHeight="1" x14ac:dyDescent="0.15">
      <c r="A109" s="110"/>
      <c r="B109" s="380"/>
      <c r="C109" s="362"/>
      <c r="D109" s="260"/>
      <c r="E109" s="371"/>
      <c r="F109" s="401"/>
      <c r="G109" s="402"/>
      <c r="H109" s="162" t="s">
        <v>53</v>
      </c>
      <c r="I109" s="163">
        <v>2000000</v>
      </c>
      <c r="J109" s="162" t="s">
        <v>4</v>
      </c>
      <c r="K109" s="162" t="s">
        <v>5</v>
      </c>
      <c r="L109" s="164">
        <v>2</v>
      </c>
      <c r="M109" s="162" t="s">
        <v>10</v>
      </c>
      <c r="N109" s="164"/>
      <c r="O109" s="164"/>
      <c r="P109" s="164"/>
      <c r="Q109" s="165" t="s">
        <v>8</v>
      </c>
      <c r="R109" s="174">
        <f t="shared" si="6"/>
        <v>4000000</v>
      </c>
    </row>
    <row r="110" spans="1:18" s="2" customFormat="1" ht="20.100000000000001" customHeight="1" x14ac:dyDescent="0.15">
      <c r="A110" s="110"/>
      <c r="B110" s="380"/>
      <c r="C110" s="364" t="s">
        <v>54</v>
      </c>
      <c r="D110" s="169">
        <v>1560000</v>
      </c>
      <c r="E110" s="365">
        <f>R110+R111</f>
        <v>4200000</v>
      </c>
      <c r="F110" s="381">
        <f>E110-D110</f>
        <v>2640000</v>
      </c>
      <c r="G110" s="366">
        <f>E110/D110*100</f>
        <v>269.23076923076923</v>
      </c>
      <c r="H110" s="351" t="s">
        <v>55</v>
      </c>
      <c r="I110" s="352">
        <v>300000</v>
      </c>
      <c r="J110" s="351" t="s">
        <v>4</v>
      </c>
      <c r="K110" s="351" t="s">
        <v>5</v>
      </c>
      <c r="L110" s="353">
        <v>12</v>
      </c>
      <c r="M110" s="351" t="s">
        <v>9</v>
      </c>
      <c r="N110" s="353"/>
      <c r="O110" s="353"/>
      <c r="P110" s="353"/>
      <c r="Q110" s="379" t="s">
        <v>8</v>
      </c>
      <c r="R110" s="135">
        <f t="shared" si="6"/>
        <v>3600000</v>
      </c>
    </row>
    <row r="111" spans="1:18" s="2" customFormat="1" ht="20.100000000000001" customHeight="1" x14ac:dyDescent="0.15">
      <c r="A111" s="209"/>
      <c r="B111" s="155"/>
      <c r="C111" s="210"/>
      <c r="D111" s="211"/>
      <c r="E111" s="160"/>
      <c r="F111" s="212"/>
      <c r="G111" s="213"/>
      <c r="H111" s="162" t="s">
        <v>56</v>
      </c>
      <c r="I111" s="163">
        <v>50000</v>
      </c>
      <c r="J111" s="162" t="s">
        <v>4</v>
      </c>
      <c r="K111" s="162" t="s">
        <v>5</v>
      </c>
      <c r="L111" s="164">
        <v>12</v>
      </c>
      <c r="M111" s="162" t="s">
        <v>9</v>
      </c>
      <c r="N111" s="164"/>
      <c r="O111" s="164"/>
      <c r="P111" s="164"/>
      <c r="Q111" s="165" t="s">
        <v>8</v>
      </c>
      <c r="R111" s="174">
        <f t="shared" si="6"/>
        <v>600000</v>
      </c>
    </row>
    <row r="112" spans="1:18" s="2" customFormat="1" ht="20.100000000000001" customHeight="1" x14ac:dyDescent="0.15">
      <c r="A112" s="110"/>
      <c r="B112" s="155"/>
      <c r="C112" s="112" t="s">
        <v>244</v>
      </c>
      <c r="D112" s="113">
        <v>60350000</v>
      </c>
      <c r="E112" s="114">
        <f>SUM(R112:R125)</f>
        <v>77560000</v>
      </c>
      <c r="F112" s="115">
        <f>E112-D112</f>
        <v>17210000</v>
      </c>
      <c r="G112" s="138">
        <f>E112/D112*100</f>
        <v>128.51698425849213</v>
      </c>
      <c r="H112" s="117" t="s">
        <v>271</v>
      </c>
      <c r="I112" s="118">
        <v>3000000</v>
      </c>
      <c r="J112" s="117" t="s">
        <v>4</v>
      </c>
      <c r="K112" s="117" t="s">
        <v>5</v>
      </c>
      <c r="L112" s="119">
        <v>1</v>
      </c>
      <c r="M112" s="117" t="s">
        <v>12</v>
      </c>
      <c r="N112" s="214"/>
      <c r="O112" s="119"/>
      <c r="P112" s="119"/>
      <c r="Q112" s="120" t="s">
        <v>8</v>
      </c>
      <c r="R112" s="121">
        <f t="shared" si="6"/>
        <v>3000000</v>
      </c>
    </row>
    <row r="113" spans="1:18" s="2" customFormat="1" ht="20.100000000000001" customHeight="1" x14ac:dyDescent="0.15">
      <c r="A113" s="110"/>
      <c r="B113" s="136"/>
      <c r="C113" s="122"/>
      <c r="D113" s="123"/>
      <c r="E113" s="124"/>
      <c r="F113" s="139"/>
      <c r="G113" s="116"/>
      <c r="H113" s="131" t="s">
        <v>268</v>
      </c>
      <c r="I113" s="132">
        <v>1500000</v>
      </c>
      <c r="J113" s="131" t="s">
        <v>4</v>
      </c>
      <c r="K113" s="131" t="s">
        <v>5</v>
      </c>
      <c r="L113" s="133">
        <v>1</v>
      </c>
      <c r="M113" s="131" t="s">
        <v>13</v>
      </c>
      <c r="N113" s="193"/>
      <c r="O113" s="191"/>
      <c r="P113" s="133"/>
      <c r="Q113" s="134" t="s">
        <v>8</v>
      </c>
      <c r="R113" s="135">
        <f t="shared" si="6"/>
        <v>1500000</v>
      </c>
    </row>
    <row r="114" spans="1:18" s="2" customFormat="1" ht="20.100000000000001" customHeight="1" x14ac:dyDescent="0.15">
      <c r="A114" s="110"/>
      <c r="B114" s="136"/>
      <c r="C114" s="122"/>
      <c r="D114" s="123"/>
      <c r="E114" s="124"/>
      <c r="F114" s="139"/>
      <c r="G114" s="116"/>
      <c r="H114" s="131" t="s">
        <v>334</v>
      </c>
      <c r="I114" s="132">
        <v>3000000</v>
      </c>
      <c r="J114" s="131" t="s">
        <v>4</v>
      </c>
      <c r="K114" s="131" t="s">
        <v>5</v>
      </c>
      <c r="L114" s="133">
        <v>1</v>
      </c>
      <c r="M114" s="131" t="s">
        <v>13</v>
      </c>
      <c r="N114" s="193"/>
      <c r="O114" s="191"/>
      <c r="P114" s="133"/>
      <c r="Q114" s="134" t="s">
        <v>8</v>
      </c>
      <c r="R114" s="135">
        <f t="shared" si="6"/>
        <v>3000000</v>
      </c>
    </row>
    <row r="115" spans="1:18" s="2" customFormat="1" ht="20.100000000000001" customHeight="1" thickBot="1" x14ac:dyDescent="0.2">
      <c r="A115" s="143"/>
      <c r="B115" s="144"/>
      <c r="C115" s="145"/>
      <c r="D115" s="146"/>
      <c r="E115" s="147"/>
      <c r="F115" s="148"/>
      <c r="G115" s="149"/>
      <c r="H115" s="200" t="s">
        <v>372</v>
      </c>
      <c r="I115" s="201">
        <v>3000000</v>
      </c>
      <c r="J115" s="200" t="s">
        <v>4</v>
      </c>
      <c r="K115" s="200" t="s">
        <v>5</v>
      </c>
      <c r="L115" s="202">
        <v>2</v>
      </c>
      <c r="M115" s="200" t="s">
        <v>10</v>
      </c>
      <c r="N115" s="403"/>
      <c r="O115" s="222"/>
      <c r="P115" s="202"/>
      <c r="Q115" s="200" t="s">
        <v>8</v>
      </c>
      <c r="R115" s="203">
        <f t="shared" si="6"/>
        <v>6000000</v>
      </c>
    </row>
    <row r="116" spans="1:18" s="2" customFormat="1" ht="20.100000000000001" customHeight="1" x14ac:dyDescent="0.15">
      <c r="A116" s="110"/>
      <c r="B116" s="136"/>
      <c r="C116" s="122"/>
      <c r="D116" s="123"/>
      <c r="E116" s="124"/>
      <c r="F116" s="139"/>
      <c r="G116" s="116"/>
      <c r="H116" s="196" t="s">
        <v>270</v>
      </c>
      <c r="I116" s="132">
        <v>0</v>
      </c>
      <c r="J116" s="131" t="s">
        <v>4</v>
      </c>
      <c r="K116" s="131" t="s">
        <v>5</v>
      </c>
      <c r="L116" s="133">
        <v>0</v>
      </c>
      <c r="M116" s="131" t="s">
        <v>7</v>
      </c>
      <c r="N116" s="133"/>
      <c r="O116" s="133"/>
      <c r="P116" s="133"/>
      <c r="Q116" s="134" t="s">
        <v>8</v>
      </c>
      <c r="R116" s="135">
        <f t="shared" si="5"/>
        <v>0</v>
      </c>
    </row>
    <row r="117" spans="1:18" s="2" customFormat="1" ht="20.100000000000001" customHeight="1" x14ac:dyDescent="0.15">
      <c r="A117" s="110"/>
      <c r="B117" s="136"/>
      <c r="C117" s="122"/>
      <c r="D117" s="123"/>
      <c r="E117" s="124"/>
      <c r="F117" s="139"/>
      <c r="G117" s="116"/>
      <c r="H117" s="131" t="s">
        <v>234</v>
      </c>
      <c r="I117" s="132">
        <v>3000000</v>
      </c>
      <c r="J117" s="131" t="s">
        <v>4</v>
      </c>
      <c r="K117" s="131" t="s">
        <v>5</v>
      </c>
      <c r="L117" s="133">
        <v>1</v>
      </c>
      <c r="M117" s="131" t="s">
        <v>13</v>
      </c>
      <c r="N117" s="133"/>
      <c r="O117" s="133"/>
      <c r="P117" s="133"/>
      <c r="Q117" s="134" t="s">
        <v>8</v>
      </c>
      <c r="R117" s="135">
        <f>I117*L117</f>
        <v>3000000</v>
      </c>
    </row>
    <row r="118" spans="1:18" s="2" customFormat="1" ht="20.100000000000001" customHeight="1" x14ac:dyDescent="0.15">
      <c r="A118" s="110"/>
      <c r="B118" s="136"/>
      <c r="C118" s="122"/>
      <c r="D118" s="123"/>
      <c r="E118" s="124"/>
      <c r="F118" s="139"/>
      <c r="G118" s="116"/>
      <c r="H118" s="131" t="s">
        <v>269</v>
      </c>
      <c r="I118" s="132">
        <v>15000</v>
      </c>
      <c r="J118" s="131" t="s">
        <v>4</v>
      </c>
      <c r="K118" s="131" t="s">
        <v>5</v>
      </c>
      <c r="L118" s="215">
        <v>90</v>
      </c>
      <c r="M118" s="131" t="s">
        <v>7</v>
      </c>
      <c r="N118" s="133" t="s">
        <v>5</v>
      </c>
      <c r="O118" s="133">
        <v>2</v>
      </c>
      <c r="P118" s="133" t="s">
        <v>10</v>
      </c>
      <c r="Q118" s="134" t="s">
        <v>8</v>
      </c>
      <c r="R118" s="135">
        <f>I118*L118*O118</f>
        <v>2700000</v>
      </c>
    </row>
    <row r="119" spans="1:18" s="2" customFormat="1" ht="20.100000000000001" customHeight="1" x14ac:dyDescent="0.15">
      <c r="A119" s="110"/>
      <c r="B119" s="136"/>
      <c r="C119" s="122"/>
      <c r="D119" s="123"/>
      <c r="E119" s="124"/>
      <c r="F119" s="139"/>
      <c r="G119" s="116"/>
      <c r="H119" s="131" t="s">
        <v>235</v>
      </c>
      <c r="I119" s="132">
        <v>1500000</v>
      </c>
      <c r="J119" s="131" t="s">
        <v>4</v>
      </c>
      <c r="K119" s="131" t="s">
        <v>5</v>
      </c>
      <c r="L119" s="133">
        <v>1</v>
      </c>
      <c r="M119" s="131" t="s">
        <v>13</v>
      </c>
      <c r="N119" s="133"/>
      <c r="O119" s="133"/>
      <c r="P119" s="133"/>
      <c r="Q119" s="134" t="s">
        <v>8</v>
      </c>
      <c r="R119" s="135">
        <f>I119*L119</f>
        <v>1500000</v>
      </c>
    </row>
    <row r="120" spans="1:18" s="2" customFormat="1" ht="20.100000000000001" customHeight="1" x14ac:dyDescent="0.15">
      <c r="A120" s="110"/>
      <c r="B120" s="136"/>
      <c r="C120" s="122"/>
      <c r="D120" s="123"/>
      <c r="E120" s="124"/>
      <c r="F120" s="139"/>
      <c r="G120" s="116"/>
      <c r="H120" s="131" t="s">
        <v>429</v>
      </c>
      <c r="I120" s="132">
        <v>1000000</v>
      </c>
      <c r="J120" s="131" t="s">
        <v>4</v>
      </c>
      <c r="K120" s="131" t="s">
        <v>5</v>
      </c>
      <c r="L120" s="133">
        <v>1</v>
      </c>
      <c r="M120" s="131" t="s">
        <v>13</v>
      </c>
      <c r="N120" s="133"/>
      <c r="O120" s="133"/>
      <c r="P120" s="133"/>
      <c r="Q120" s="134" t="s">
        <v>8</v>
      </c>
      <c r="R120" s="135">
        <f>I120*L120</f>
        <v>1000000</v>
      </c>
    </row>
    <row r="121" spans="1:18" s="2" customFormat="1" ht="20.100000000000001" customHeight="1" x14ac:dyDescent="0.15">
      <c r="A121" s="110"/>
      <c r="B121" s="136"/>
      <c r="C121" s="122"/>
      <c r="D121" s="123"/>
      <c r="E121" s="124"/>
      <c r="F121" s="139"/>
      <c r="G121" s="116"/>
      <c r="H121" s="131" t="s">
        <v>339</v>
      </c>
      <c r="I121" s="198">
        <v>500000</v>
      </c>
      <c r="J121" s="131" t="s">
        <v>338</v>
      </c>
      <c r="K121" s="131" t="s">
        <v>5</v>
      </c>
      <c r="L121" s="133">
        <v>5</v>
      </c>
      <c r="M121" s="131" t="s">
        <v>7</v>
      </c>
      <c r="N121" s="133"/>
      <c r="O121" s="133"/>
      <c r="P121" s="133"/>
      <c r="Q121" s="134" t="s">
        <v>8</v>
      </c>
      <c r="R121" s="135">
        <f t="shared" ref="R121:R122" si="7">I121*L121</f>
        <v>2500000</v>
      </c>
    </row>
    <row r="122" spans="1:18" s="2" customFormat="1" ht="20.100000000000001" customHeight="1" x14ac:dyDescent="0.15">
      <c r="A122" s="110"/>
      <c r="B122" s="136"/>
      <c r="C122" s="122"/>
      <c r="D122" s="123"/>
      <c r="E122" s="124"/>
      <c r="F122" s="139"/>
      <c r="G122" s="116"/>
      <c r="H122" s="131" t="s">
        <v>161</v>
      </c>
      <c r="I122" s="198">
        <v>800000</v>
      </c>
      <c r="J122" s="131" t="s">
        <v>4</v>
      </c>
      <c r="K122" s="131" t="s">
        <v>5</v>
      </c>
      <c r="L122" s="133">
        <v>1</v>
      </c>
      <c r="M122" s="131" t="s">
        <v>13</v>
      </c>
      <c r="N122" s="193"/>
      <c r="O122" s="191"/>
      <c r="P122" s="133"/>
      <c r="Q122" s="134" t="s">
        <v>8</v>
      </c>
      <c r="R122" s="135">
        <f t="shared" si="7"/>
        <v>800000</v>
      </c>
    </row>
    <row r="123" spans="1:18" s="2" customFormat="1" ht="20.100000000000001" customHeight="1" x14ac:dyDescent="0.15">
      <c r="A123" s="110"/>
      <c r="B123" s="136"/>
      <c r="C123" s="122"/>
      <c r="D123" s="123"/>
      <c r="E123" s="124"/>
      <c r="F123" s="139"/>
      <c r="G123" s="116"/>
      <c r="H123" s="131" t="s">
        <v>238</v>
      </c>
      <c r="I123" s="132">
        <v>180000</v>
      </c>
      <c r="J123" s="131" t="s">
        <v>4</v>
      </c>
      <c r="K123" s="131" t="s">
        <v>5</v>
      </c>
      <c r="L123" s="133">
        <v>12</v>
      </c>
      <c r="M123" s="131" t="s">
        <v>9</v>
      </c>
      <c r="N123" s="193"/>
      <c r="O123" s="191"/>
      <c r="P123" s="133"/>
      <c r="Q123" s="134" t="s">
        <v>8</v>
      </c>
      <c r="R123" s="135">
        <f>I123*L123</f>
        <v>2160000</v>
      </c>
    </row>
    <row r="124" spans="1:18" s="2" customFormat="1" ht="22.5" x14ac:dyDescent="0.15">
      <c r="A124" s="110"/>
      <c r="B124" s="136"/>
      <c r="C124" s="122"/>
      <c r="D124" s="123"/>
      <c r="E124" s="124"/>
      <c r="F124" s="139"/>
      <c r="G124" s="116"/>
      <c r="H124" s="197" t="s">
        <v>333</v>
      </c>
      <c r="I124" s="132">
        <v>3000000</v>
      </c>
      <c r="J124" s="131" t="s">
        <v>4</v>
      </c>
      <c r="K124" s="131" t="s">
        <v>5</v>
      </c>
      <c r="L124" s="133">
        <v>12</v>
      </c>
      <c r="M124" s="131" t="s">
        <v>9</v>
      </c>
      <c r="N124" s="133"/>
      <c r="O124" s="133"/>
      <c r="P124" s="133"/>
      <c r="Q124" s="134" t="s">
        <v>8</v>
      </c>
      <c r="R124" s="135">
        <f>I124*L124</f>
        <v>36000000</v>
      </c>
    </row>
    <row r="125" spans="1:18" s="2" customFormat="1" ht="20.100000000000001" customHeight="1" x14ac:dyDescent="0.15">
      <c r="A125" s="110"/>
      <c r="B125" s="136"/>
      <c r="C125" s="122"/>
      <c r="D125" s="123"/>
      <c r="E125" s="124"/>
      <c r="F125" s="139"/>
      <c r="G125" s="116"/>
      <c r="H125" s="131" t="s">
        <v>57</v>
      </c>
      <c r="I125" s="132">
        <v>1200000</v>
      </c>
      <c r="J125" s="131" t="s">
        <v>4</v>
      </c>
      <c r="K125" s="131" t="s">
        <v>5</v>
      </c>
      <c r="L125" s="133">
        <v>12</v>
      </c>
      <c r="M125" s="131" t="s">
        <v>9</v>
      </c>
      <c r="N125" s="133"/>
      <c r="O125" s="133"/>
      <c r="P125" s="133"/>
      <c r="Q125" s="134" t="s">
        <v>8</v>
      </c>
      <c r="R125" s="135">
        <f>I125*L125</f>
        <v>14400000</v>
      </c>
    </row>
    <row r="126" spans="1:18" s="2" customFormat="1" ht="20.100000000000001" customHeight="1" x14ac:dyDescent="0.15">
      <c r="A126" s="463" t="s">
        <v>58</v>
      </c>
      <c r="B126" s="464"/>
      <c r="C126" s="435"/>
      <c r="D126" s="216">
        <f>D127</f>
        <v>28720000</v>
      </c>
      <c r="E126" s="99">
        <f>E127</f>
        <v>41320000</v>
      </c>
      <c r="F126" s="177">
        <f>E126-D126</f>
        <v>12600000</v>
      </c>
      <c r="G126" s="108">
        <f>E126/D126*100</f>
        <v>143.87186629526462</v>
      </c>
      <c r="H126" s="102"/>
      <c r="I126" s="103"/>
      <c r="J126" s="102"/>
      <c r="K126" s="102"/>
      <c r="L126" s="104"/>
      <c r="M126" s="102"/>
      <c r="N126" s="104"/>
      <c r="O126" s="104"/>
      <c r="P126" s="104"/>
      <c r="Q126" s="102"/>
      <c r="R126" s="105"/>
    </row>
    <row r="127" spans="1:18" s="2" customFormat="1" ht="20.100000000000001" customHeight="1" x14ac:dyDescent="0.15">
      <c r="A127" s="110"/>
      <c r="B127" s="465" t="s">
        <v>59</v>
      </c>
      <c r="C127" s="435"/>
      <c r="D127" s="192">
        <f>D128+D129+D134</f>
        <v>28720000</v>
      </c>
      <c r="E127" s="192">
        <f>E128+E129+E134</f>
        <v>41320000</v>
      </c>
      <c r="F127" s="125">
        <f>E127-D127</f>
        <v>12600000</v>
      </c>
      <c r="G127" s="101">
        <f>E127/D127*100</f>
        <v>143.87186629526462</v>
      </c>
      <c r="H127" s="131"/>
      <c r="I127" s="132"/>
      <c r="J127" s="131"/>
      <c r="K127" s="131"/>
      <c r="L127" s="133"/>
      <c r="M127" s="131"/>
      <c r="N127" s="133"/>
      <c r="O127" s="133"/>
      <c r="P127" s="133"/>
      <c r="Q127" s="131"/>
      <c r="R127" s="135"/>
    </row>
    <row r="128" spans="1:18" s="2" customFormat="1" ht="20.100000000000001" customHeight="1" x14ac:dyDescent="0.15">
      <c r="A128" s="110"/>
      <c r="B128" s="112"/>
      <c r="C128" s="111" t="s">
        <v>60</v>
      </c>
      <c r="D128" s="166">
        <v>1000000</v>
      </c>
      <c r="E128" s="114">
        <f>R128</f>
        <v>5000000</v>
      </c>
      <c r="F128" s="115">
        <f>E128-D128</f>
        <v>4000000</v>
      </c>
      <c r="G128" s="116">
        <f>E128/D128*100</f>
        <v>500</v>
      </c>
      <c r="H128" s="217" t="s">
        <v>165</v>
      </c>
      <c r="I128" s="118">
        <v>5000000</v>
      </c>
      <c r="J128" s="117" t="s">
        <v>4</v>
      </c>
      <c r="K128" s="117" t="s">
        <v>5</v>
      </c>
      <c r="L128" s="119">
        <v>1</v>
      </c>
      <c r="M128" s="117" t="s">
        <v>12</v>
      </c>
      <c r="N128" s="119"/>
      <c r="O128" s="119"/>
      <c r="P128" s="119"/>
      <c r="Q128" s="120" t="s">
        <v>8</v>
      </c>
      <c r="R128" s="121">
        <f t="shared" ref="R128:R137" si="8">I128*L128</f>
        <v>5000000</v>
      </c>
    </row>
    <row r="129" spans="1:18" s="2" customFormat="1" ht="20.100000000000001" customHeight="1" x14ac:dyDescent="0.15">
      <c r="A129" s="110"/>
      <c r="B129" s="122"/>
      <c r="C129" s="111" t="s">
        <v>61</v>
      </c>
      <c r="D129" s="166">
        <v>8100000</v>
      </c>
      <c r="E129" s="114">
        <f>SUM(R129:R133)</f>
        <v>12000000</v>
      </c>
      <c r="F129" s="115">
        <f>E129-D129</f>
        <v>3900000</v>
      </c>
      <c r="G129" s="138">
        <f>E129/D129*100</f>
        <v>148.14814814814815</v>
      </c>
      <c r="H129" s="117" t="s">
        <v>167</v>
      </c>
      <c r="I129" s="118">
        <v>5000000</v>
      </c>
      <c r="J129" s="117" t="s">
        <v>4</v>
      </c>
      <c r="K129" s="117" t="s">
        <v>5</v>
      </c>
      <c r="L129" s="119">
        <v>1</v>
      </c>
      <c r="M129" s="117" t="s">
        <v>12</v>
      </c>
      <c r="N129" s="119"/>
      <c r="O129" s="119"/>
      <c r="P129" s="119"/>
      <c r="Q129" s="120" t="s">
        <v>8</v>
      </c>
      <c r="R129" s="121">
        <f t="shared" si="8"/>
        <v>5000000</v>
      </c>
    </row>
    <row r="130" spans="1:18" s="2" customFormat="1" ht="20.100000000000001" customHeight="1" x14ac:dyDescent="0.15">
      <c r="A130" s="110"/>
      <c r="B130" s="364"/>
      <c r="C130" s="341"/>
      <c r="D130" s="404"/>
      <c r="E130" s="365"/>
      <c r="F130" s="381"/>
      <c r="G130" s="405"/>
      <c r="H130" s="351" t="s">
        <v>354</v>
      </c>
      <c r="I130" s="352">
        <v>3000000</v>
      </c>
      <c r="J130" s="351" t="s">
        <v>4</v>
      </c>
      <c r="K130" s="351" t="s">
        <v>5</v>
      </c>
      <c r="L130" s="353">
        <v>1</v>
      </c>
      <c r="M130" s="351" t="s">
        <v>12</v>
      </c>
      <c r="N130" s="406"/>
      <c r="O130" s="353"/>
      <c r="P130" s="353"/>
      <c r="Q130" s="379" t="s">
        <v>8</v>
      </c>
      <c r="R130" s="135">
        <f t="shared" si="8"/>
        <v>3000000</v>
      </c>
    </row>
    <row r="131" spans="1:18" s="2" customFormat="1" ht="20.100000000000001" customHeight="1" x14ac:dyDescent="0.15">
      <c r="A131" s="110"/>
      <c r="B131" s="364"/>
      <c r="C131" s="341"/>
      <c r="D131" s="404"/>
      <c r="E131" s="365"/>
      <c r="F131" s="381"/>
      <c r="G131" s="405"/>
      <c r="H131" s="351" t="s">
        <v>62</v>
      </c>
      <c r="I131" s="352">
        <v>2000000</v>
      </c>
      <c r="J131" s="351" t="s">
        <v>4</v>
      </c>
      <c r="K131" s="351" t="s">
        <v>5</v>
      </c>
      <c r="L131" s="353">
        <v>1</v>
      </c>
      <c r="M131" s="351" t="s">
        <v>12</v>
      </c>
      <c r="N131" s="406"/>
      <c r="O131" s="353"/>
      <c r="P131" s="353"/>
      <c r="Q131" s="379" t="s">
        <v>8</v>
      </c>
      <c r="R131" s="135">
        <f t="shared" si="8"/>
        <v>2000000</v>
      </c>
    </row>
    <row r="132" spans="1:18" s="2" customFormat="1" ht="20.100000000000001" customHeight="1" x14ac:dyDescent="0.15">
      <c r="A132" s="110"/>
      <c r="B132" s="122"/>
      <c r="C132" s="341"/>
      <c r="D132" s="192"/>
      <c r="E132" s="124"/>
      <c r="F132" s="125"/>
      <c r="G132" s="190"/>
      <c r="H132" s="131" t="s">
        <v>164</v>
      </c>
      <c r="I132" s="132">
        <v>1000000</v>
      </c>
      <c r="J132" s="131" t="s">
        <v>4</v>
      </c>
      <c r="K132" s="131" t="s">
        <v>5</v>
      </c>
      <c r="L132" s="133">
        <v>1</v>
      </c>
      <c r="M132" s="131" t="s">
        <v>12</v>
      </c>
      <c r="N132" s="191"/>
      <c r="O132" s="133"/>
      <c r="P132" s="133"/>
      <c r="Q132" s="134" t="s">
        <v>8</v>
      </c>
      <c r="R132" s="135">
        <f t="shared" si="8"/>
        <v>1000000</v>
      </c>
    </row>
    <row r="133" spans="1:18" s="2" customFormat="1" ht="20.100000000000001" customHeight="1" x14ac:dyDescent="0.15">
      <c r="A133" s="110"/>
      <c r="B133" s="122"/>
      <c r="C133" s="210"/>
      <c r="D133" s="211"/>
      <c r="E133" s="160"/>
      <c r="F133" s="212"/>
      <c r="G133" s="213"/>
      <c r="H133" s="162" t="s">
        <v>53</v>
      </c>
      <c r="I133" s="163">
        <v>1000000</v>
      </c>
      <c r="J133" s="162" t="s">
        <v>4</v>
      </c>
      <c r="K133" s="162" t="s">
        <v>5</v>
      </c>
      <c r="L133" s="164">
        <v>1</v>
      </c>
      <c r="M133" s="162" t="s">
        <v>12</v>
      </c>
      <c r="N133" s="225"/>
      <c r="O133" s="164"/>
      <c r="P133" s="164"/>
      <c r="Q133" s="165" t="s">
        <v>8</v>
      </c>
      <c r="R133" s="174">
        <f t="shared" si="8"/>
        <v>1000000</v>
      </c>
    </row>
    <row r="134" spans="1:18" s="2" customFormat="1" ht="20.100000000000001" customHeight="1" x14ac:dyDescent="0.15">
      <c r="A134" s="110"/>
      <c r="B134" s="155"/>
      <c r="C134" s="341" t="s">
        <v>63</v>
      </c>
      <c r="D134" s="192">
        <v>19620000</v>
      </c>
      <c r="E134" s="124">
        <f>SUM(R134:R137)</f>
        <v>24320000</v>
      </c>
      <c r="F134" s="125">
        <f>E134-D134</f>
        <v>4700000</v>
      </c>
      <c r="G134" s="116">
        <f>E134/D134*100</f>
        <v>123.95514780835882</v>
      </c>
      <c r="H134" s="131" t="s">
        <v>148</v>
      </c>
      <c r="I134" s="132">
        <v>1500000</v>
      </c>
      <c r="J134" s="131" t="s">
        <v>4</v>
      </c>
      <c r="K134" s="131" t="s">
        <v>5</v>
      </c>
      <c r="L134" s="133">
        <v>12</v>
      </c>
      <c r="M134" s="131" t="s">
        <v>9</v>
      </c>
      <c r="N134" s="133"/>
      <c r="O134" s="133"/>
      <c r="P134" s="133"/>
      <c r="Q134" s="134" t="s">
        <v>8</v>
      </c>
      <c r="R134" s="135">
        <f t="shared" si="8"/>
        <v>18000000</v>
      </c>
    </row>
    <row r="135" spans="1:18" s="2" customFormat="1" ht="20.100000000000001" customHeight="1" x14ac:dyDescent="0.15">
      <c r="A135" s="110"/>
      <c r="B135" s="155"/>
      <c r="C135" s="341"/>
      <c r="D135" s="192"/>
      <c r="E135" s="124"/>
      <c r="F135" s="125"/>
      <c r="G135" s="190"/>
      <c r="H135" s="131" t="s">
        <v>166</v>
      </c>
      <c r="I135" s="132">
        <v>2000000</v>
      </c>
      <c r="J135" s="131" t="s">
        <v>4</v>
      </c>
      <c r="K135" s="131" t="s">
        <v>5</v>
      </c>
      <c r="L135" s="133">
        <v>1</v>
      </c>
      <c r="M135" s="131" t="s">
        <v>13</v>
      </c>
      <c r="N135" s="133"/>
      <c r="O135" s="133"/>
      <c r="P135" s="133"/>
      <c r="Q135" s="134" t="s">
        <v>8</v>
      </c>
      <c r="R135" s="135">
        <f t="shared" si="8"/>
        <v>2000000</v>
      </c>
    </row>
    <row r="136" spans="1:18" s="2" customFormat="1" ht="20.100000000000001" customHeight="1" x14ac:dyDescent="0.15">
      <c r="A136" s="110"/>
      <c r="B136" s="155"/>
      <c r="C136" s="341"/>
      <c r="D136" s="192"/>
      <c r="E136" s="124"/>
      <c r="F136" s="139"/>
      <c r="G136" s="116"/>
      <c r="H136" s="131" t="s">
        <v>267</v>
      </c>
      <c r="I136" s="132">
        <v>160000</v>
      </c>
      <c r="J136" s="131" t="s">
        <v>4</v>
      </c>
      <c r="K136" s="131" t="s">
        <v>5</v>
      </c>
      <c r="L136" s="133">
        <v>12</v>
      </c>
      <c r="M136" s="131" t="s">
        <v>9</v>
      </c>
      <c r="N136" s="133"/>
      <c r="O136" s="133"/>
      <c r="P136" s="133"/>
      <c r="Q136" s="134" t="s">
        <v>8</v>
      </c>
      <c r="R136" s="135">
        <f t="shared" si="8"/>
        <v>1920000</v>
      </c>
    </row>
    <row r="137" spans="1:18" s="2" customFormat="1" ht="20.100000000000001" customHeight="1" x14ac:dyDescent="0.15">
      <c r="A137" s="110"/>
      <c r="B137" s="155"/>
      <c r="C137" s="341"/>
      <c r="D137" s="192"/>
      <c r="E137" s="124"/>
      <c r="F137" s="139"/>
      <c r="G137" s="116"/>
      <c r="H137" s="131" t="s">
        <v>64</v>
      </c>
      <c r="I137" s="132">
        <v>200000</v>
      </c>
      <c r="J137" s="131" t="s">
        <v>4</v>
      </c>
      <c r="K137" s="131" t="s">
        <v>5</v>
      </c>
      <c r="L137" s="133">
        <v>12</v>
      </c>
      <c r="M137" s="131" t="s">
        <v>9</v>
      </c>
      <c r="N137" s="133"/>
      <c r="O137" s="133"/>
      <c r="P137" s="133"/>
      <c r="Q137" s="134" t="s">
        <v>8</v>
      </c>
      <c r="R137" s="135">
        <f t="shared" si="8"/>
        <v>2400000</v>
      </c>
    </row>
    <row r="138" spans="1:18" s="2" customFormat="1" ht="20.100000000000001" customHeight="1" x14ac:dyDescent="0.15">
      <c r="A138" s="463" t="s">
        <v>65</v>
      </c>
      <c r="B138" s="435"/>
      <c r="C138" s="339"/>
      <c r="D138" s="216">
        <f>D139+D164</f>
        <v>688890809</v>
      </c>
      <c r="E138" s="99">
        <f>E139+E164</f>
        <v>625230424.60000002</v>
      </c>
      <c r="F138" s="100">
        <f>E138-D138</f>
        <v>-63660384.399999976</v>
      </c>
      <c r="G138" s="108">
        <f>E138/D138*100</f>
        <v>90.759002215110115</v>
      </c>
      <c r="H138" s="102"/>
      <c r="I138" s="103"/>
      <c r="J138" s="102"/>
      <c r="K138" s="102"/>
      <c r="L138" s="104"/>
      <c r="M138" s="102"/>
      <c r="N138" s="104"/>
      <c r="O138" s="104"/>
      <c r="P138" s="104"/>
      <c r="Q138" s="102"/>
      <c r="R138" s="105"/>
    </row>
    <row r="139" spans="1:18" s="2" customFormat="1" ht="20.100000000000001" customHeight="1" x14ac:dyDescent="0.15">
      <c r="A139" s="110"/>
      <c r="B139" s="465" t="s">
        <v>66</v>
      </c>
      <c r="C139" s="435"/>
      <c r="D139" s="192">
        <f>D140+D152+D156+D163</f>
        <v>659110809</v>
      </c>
      <c r="E139" s="124">
        <f>E140+E152+E156+E163</f>
        <v>595450424.60000002</v>
      </c>
      <c r="F139" s="139">
        <f>E139-D139</f>
        <v>-63660384.399999976</v>
      </c>
      <c r="G139" s="101">
        <f>E139/D139*100</f>
        <v>90.341474676073787</v>
      </c>
      <c r="H139" s="131"/>
      <c r="I139" s="132"/>
      <c r="J139" s="131"/>
      <c r="K139" s="131"/>
      <c r="L139" s="133"/>
      <c r="M139" s="131"/>
      <c r="N139" s="133"/>
      <c r="O139" s="133"/>
      <c r="P139" s="133"/>
      <c r="Q139" s="131"/>
      <c r="R139" s="135"/>
    </row>
    <row r="140" spans="1:18" s="2" customFormat="1" ht="20.100000000000001" customHeight="1" x14ac:dyDescent="0.15">
      <c r="A140" s="110"/>
      <c r="B140" s="226"/>
      <c r="C140" s="111" t="s">
        <v>67</v>
      </c>
      <c r="D140" s="166">
        <v>530132629</v>
      </c>
      <c r="E140" s="114">
        <f>R140+R148</f>
        <v>465552425</v>
      </c>
      <c r="F140" s="115">
        <f>E140-D140</f>
        <v>-64580204</v>
      </c>
      <c r="G140" s="227">
        <f>E140/D140*100</f>
        <v>87.818104288012051</v>
      </c>
      <c r="H140" s="167" t="s">
        <v>266</v>
      </c>
      <c r="I140" s="118"/>
      <c r="J140" s="117"/>
      <c r="K140" s="117"/>
      <c r="L140" s="119"/>
      <c r="M140" s="117"/>
      <c r="N140" s="119"/>
      <c r="O140" s="119"/>
      <c r="P140" s="119"/>
      <c r="Q140" s="117"/>
      <c r="R140" s="121">
        <f>SUM(R141:R147)</f>
        <v>410472425</v>
      </c>
    </row>
    <row r="141" spans="1:18" s="2" customFormat="1" ht="20.100000000000001" customHeight="1" x14ac:dyDescent="0.15">
      <c r="A141" s="110"/>
      <c r="B141" s="155"/>
      <c r="C141" s="341"/>
      <c r="D141" s="192"/>
      <c r="E141" s="124"/>
      <c r="F141" s="139"/>
      <c r="G141" s="227"/>
      <c r="H141" s="140" t="s">
        <v>174</v>
      </c>
      <c r="I141" s="228">
        <v>6500</v>
      </c>
      <c r="J141" s="126" t="s">
        <v>4</v>
      </c>
      <c r="K141" s="126" t="s">
        <v>5</v>
      </c>
      <c r="L141" s="128">
        <v>122</v>
      </c>
      <c r="M141" s="126" t="s">
        <v>7</v>
      </c>
      <c r="N141" s="128" t="s">
        <v>5</v>
      </c>
      <c r="O141" s="128">
        <v>365</v>
      </c>
      <c r="P141" s="128" t="s">
        <v>6</v>
      </c>
      <c r="Q141" s="129" t="s">
        <v>8</v>
      </c>
      <c r="R141" s="130">
        <f>I141*L141*O141</f>
        <v>289445000</v>
      </c>
    </row>
    <row r="142" spans="1:18" s="2" customFormat="1" ht="20.100000000000001" customHeight="1" x14ac:dyDescent="0.15">
      <c r="A142" s="110"/>
      <c r="B142" s="155"/>
      <c r="C142" s="341"/>
      <c r="D142" s="192"/>
      <c r="E142" s="124"/>
      <c r="F142" s="125"/>
      <c r="G142" s="131"/>
      <c r="H142" s="140" t="s">
        <v>265</v>
      </c>
      <c r="I142" s="127">
        <v>1000</v>
      </c>
      <c r="J142" s="126" t="s">
        <v>4</v>
      </c>
      <c r="K142" s="126" t="s">
        <v>5</v>
      </c>
      <c r="L142" s="128">
        <v>122</v>
      </c>
      <c r="M142" s="126" t="s">
        <v>7</v>
      </c>
      <c r="N142" s="126" t="s">
        <v>5</v>
      </c>
      <c r="O142" s="128">
        <v>365</v>
      </c>
      <c r="P142" s="128" t="s">
        <v>6</v>
      </c>
      <c r="Q142" s="129" t="s">
        <v>8</v>
      </c>
      <c r="R142" s="130">
        <f>I142*L142*O142</f>
        <v>44530000</v>
      </c>
    </row>
    <row r="143" spans="1:18" s="2" customFormat="1" ht="20.100000000000001" customHeight="1" x14ac:dyDescent="0.15">
      <c r="A143" s="110"/>
      <c r="B143" s="155"/>
      <c r="C143" s="341"/>
      <c r="D143" s="192"/>
      <c r="E143" s="124"/>
      <c r="F143" s="139"/>
      <c r="G143" s="227"/>
      <c r="H143" s="140" t="s">
        <v>185</v>
      </c>
      <c r="I143" s="127">
        <v>241247</v>
      </c>
      <c r="J143" s="126" t="s">
        <v>4</v>
      </c>
      <c r="K143" s="126" t="s">
        <v>5</v>
      </c>
      <c r="L143" s="229">
        <v>25</v>
      </c>
      <c r="M143" s="126" t="s">
        <v>7</v>
      </c>
      <c r="N143" s="128" t="s">
        <v>5</v>
      </c>
      <c r="O143" s="128">
        <v>12</v>
      </c>
      <c r="P143" s="128" t="s">
        <v>9</v>
      </c>
      <c r="Q143" s="129" t="s">
        <v>8</v>
      </c>
      <c r="R143" s="130">
        <f>ROUND(I143*L143*O143,-1)</f>
        <v>72374100</v>
      </c>
    </row>
    <row r="144" spans="1:18" s="2" customFormat="1" ht="20.100000000000001" customHeight="1" x14ac:dyDescent="0.15">
      <c r="A144" s="110"/>
      <c r="B144" s="155"/>
      <c r="C144" s="122"/>
      <c r="D144" s="192"/>
      <c r="E144" s="124"/>
      <c r="F144" s="139"/>
      <c r="G144" s="116"/>
      <c r="H144" s="126" t="s">
        <v>186</v>
      </c>
      <c r="I144" s="127">
        <v>50000</v>
      </c>
      <c r="J144" s="126" t="s">
        <v>4</v>
      </c>
      <c r="K144" s="126" t="s">
        <v>5</v>
      </c>
      <c r="L144" s="128">
        <v>25</v>
      </c>
      <c r="M144" s="126" t="s">
        <v>7</v>
      </c>
      <c r="N144" s="128" t="s">
        <v>5</v>
      </c>
      <c r="O144" s="128">
        <v>2</v>
      </c>
      <c r="P144" s="128" t="s">
        <v>10</v>
      </c>
      <c r="Q144" s="129" t="s">
        <v>8</v>
      </c>
      <c r="R144" s="130">
        <f>ROUND(I144*L144*O144,-1)</f>
        <v>2500000</v>
      </c>
    </row>
    <row r="145" spans="1:18" s="2" customFormat="1" ht="20.100000000000001" customHeight="1" thickBot="1" x14ac:dyDescent="0.2">
      <c r="A145" s="143"/>
      <c r="B145" s="199"/>
      <c r="C145" s="145"/>
      <c r="D145" s="219"/>
      <c r="E145" s="147"/>
      <c r="F145" s="148"/>
      <c r="G145" s="149"/>
      <c r="H145" s="151" t="s">
        <v>189</v>
      </c>
      <c r="I145" s="150">
        <v>13500</v>
      </c>
      <c r="J145" s="151" t="s">
        <v>4</v>
      </c>
      <c r="K145" s="151" t="s">
        <v>5</v>
      </c>
      <c r="L145" s="152">
        <v>25</v>
      </c>
      <c r="M145" s="151" t="s">
        <v>7</v>
      </c>
      <c r="N145" s="152" t="s">
        <v>5</v>
      </c>
      <c r="O145" s="152">
        <v>1</v>
      </c>
      <c r="P145" s="152" t="s">
        <v>10</v>
      </c>
      <c r="Q145" s="153" t="s">
        <v>8</v>
      </c>
      <c r="R145" s="154">
        <f>I145*L145</f>
        <v>337500</v>
      </c>
    </row>
    <row r="146" spans="1:18" s="2" customFormat="1" ht="20.100000000000001" customHeight="1" x14ac:dyDescent="0.15">
      <c r="A146" s="110"/>
      <c r="B146" s="155"/>
      <c r="C146" s="122"/>
      <c r="D146" s="192"/>
      <c r="E146" s="124"/>
      <c r="F146" s="139"/>
      <c r="G146" s="116"/>
      <c r="H146" s="126" t="s">
        <v>187</v>
      </c>
      <c r="I146" s="127">
        <v>36433</v>
      </c>
      <c r="J146" s="126" t="s">
        <v>4</v>
      </c>
      <c r="K146" s="126" t="s">
        <v>5</v>
      </c>
      <c r="L146" s="128">
        <v>25</v>
      </c>
      <c r="M146" s="126" t="s">
        <v>7</v>
      </c>
      <c r="N146" s="128" t="s">
        <v>5</v>
      </c>
      <c r="O146" s="128">
        <v>1</v>
      </c>
      <c r="P146" s="128" t="s">
        <v>10</v>
      </c>
      <c r="Q146" s="129" t="s">
        <v>8</v>
      </c>
      <c r="R146" s="130">
        <f>I146*L146</f>
        <v>910825</v>
      </c>
    </row>
    <row r="147" spans="1:18" s="2" customFormat="1" ht="20.100000000000001" customHeight="1" x14ac:dyDescent="0.15">
      <c r="A147" s="110"/>
      <c r="B147" s="155"/>
      <c r="C147" s="122"/>
      <c r="D147" s="192"/>
      <c r="E147" s="124"/>
      <c r="F147" s="139"/>
      <c r="G147" s="116"/>
      <c r="H147" s="126" t="s">
        <v>190</v>
      </c>
      <c r="I147" s="127">
        <v>15000</v>
      </c>
      <c r="J147" s="126" t="s">
        <v>4</v>
      </c>
      <c r="K147" s="126" t="s">
        <v>5</v>
      </c>
      <c r="L147" s="128">
        <v>25</v>
      </c>
      <c r="M147" s="126" t="s">
        <v>7</v>
      </c>
      <c r="N147" s="128" t="s">
        <v>5</v>
      </c>
      <c r="O147" s="128">
        <v>1</v>
      </c>
      <c r="P147" s="128" t="s">
        <v>10</v>
      </c>
      <c r="Q147" s="129" t="s">
        <v>8</v>
      </c>
      <c r="R147" s="130">
        <f>I147*L147*O147</f>
        <v>375000</v>
      </c>
    </row>
    <row r="148" spans="1:18" s="2" customFormat="1" ht="20.100000000000001" customHeight="1" x14ac:dyDescent="0.15">
      <c r="A148" s="110"/>
      <c r="B148" s="136"/>
      <c r="C148" s="122"/>
      <c r="D148" s="123"/>
      <c r="E148" s="124"/>
      <c r="F148" s="139"/>
      <c r="G148" s="116"/>
      <c r="H148" s="167" t="s">
        <v>266</v>
      </c>
      <c r="I148" s="118"/>
      <c r="J148" s="117"/>
      <c r="K148" s="117"/>
      <c r="L148" s="119"/>
      <c r="M148" s="117"/>
      <c r="N148" s="119"/>
      <c r="O148" s="119"/>
      <c r="P148" s="119"/>
      <c r="Q148" s="117"/>
      <c r="R148" s="121">
        <f>SUM(R149:R151)</f>
        <v>55080000</v>
      </c>
    </row>
    <row r="149" spans="1:18" s="2" customFormat="1" ht="20.100000000000001" customHeight="1" x14ac:dyDescent="0.15">
      <c r="A149" s="110"/>
      <c r="B149" s="136"/>
      <c r="C149" s="122"/>
      <c r="D149" s="123"/>
      <c r="E149" s="124"/>
      <c r="F149" s="139"/>
      <c r="G149" s="116"/>
      <c r="H149" s="126" t="s">
        <v>373</v>
      </c>
      <c r="I149" s="127">
        <v>50000</v>
      </c>
      <c r="J149" s="126" t="s">
        <v>4</v>
      </c>
      <c r="K149" s="126" t="s">
        <v>5</v>
      </c>
      <c r="L149" s="230">
        <v>90</v>
      </c>
      <c r="M149" s="126" t="s">
        <v>7</v>
      </c>
      <c r="N149" s="128" t="s">
        <v>5</v>
      </c>
      <c r="O149" s="128">
        <v>12</v>
      </c>
      <c r="P149" s="128" t="s">
        <v>9</v>
      </c>
      <c r="Q149" s="129" t="s">
        <v>8</v>
      </c>
      <c r="R149" s="130">
        <f>I149*L149*O149</f>
        <v>54000000</v>
      </c>
    </row>
    <row r="150" spans="1:18" s="2" customFormat="1" ht="20.100000000000001" customHeight="1" x14ac:dyDescent="0.15">
      <c r="A150" s="110"/>
      <c r="B150" s="136"/>
      <c r="C150" s="122"/>
      <c r="D150" s="123"/>
      <c r="E150" s="124"/>
      <c r="F150" s="139"/>
      <c r="G150" s="116"/>
      <c r="H150" s="126" t="s">
        <v>374</v>
      </c>
      <c r="I150" s="127">
        <v>30000</v>
      </c>
      <c r="J150" s="126" t="s">
        <v>4</v>
      </c>
      <c r="K150" s="126" t="s">
        <v>5</v>
      </c>
      <c r="L150" s="230">
        <v>3</v>
      </c>
      <c r="M150" s="126" t="s">
        <v>7</v>
      </c>
      <c r="N150" s="128" t="s">
        <v>5</v>
      </c>
      <c r="O150" s="128">
        <v>12</v>
      </c>
      <c r="P150" s="128" t="s">
        <v>9</v>
      </c>
      <c r="Q150" s="129" t="s">
        <v>8</v>
      </c>
      <c r="R150" s="130">
        <f>I150*L150*O150</f>
        <v>1080000</v>
      </c>
    </row>
    <row r="151" spans="1:18" s="2" customFormat="1" ht="20.100000000000001" customHeight="1" x14ac:dyDescent="0.15">
      <c r="A151" s="110"/>
      <c r="B151" s="136"/>
      <c r="C151" s="122"/>
      <c r="D151" s="123"/>
      <c r="E151" s="124"/>
      <c r="F151" s="139"/>
      <c r="G151" s="116"/>
      <c r="H151" s="126" t="s">
        <v>375</v>
      </c>
      <c r="I151" s="228">
        <v>0</v>
      </c>
      <c r="J151" s="126" t="s">
        <v>4</v>
      </c>
      <c r="K151" s="126" t="s">
        <v>5</v>
      </c>
      <c r="L151" s="128">
        <v>1</v>
      </c>
      <c r="M151" s="126" t="s">
        <v>12</v>
      </c>
      <c r="N151" s="128"/>
      <c r="O151" s="128"/>
      <c r="P151" s="128"/>
      <c r="Q151" s="129" t="s">
        <v>8</v>
      </c>
      <c r="R151" s="130">
        <f t="shared" ref="R151:R156" si="9">I151*L151</f>
        <v>0</v>
      </c>
    </row>
    <row r="152" spans="1:18" s="2" customFormat="1" ht="20.100000000000001" customHeight="1" x14ac:dyDescent="0.15">
      <c r="A152" s="110"/>
      <c r="B152" s="155"/>
      <c r="C152" s="111" t="s">
        <v>68</v>
      </c>
      <c r="D152" s="166">
        <v>73398180</v>
      </c>
      <c r="E152" s="114">
        <f>SUM(R152:R155)</f>
        <v>69579999.599999994</v>
      </c>
      <c r="F152" s="115">
        <f>E152-D152</f>
        <v>-3818180.400000006</v>
      </c>
      <c r="G152" s="138">
        <f>E152/D152*100</f>
        <v>94.797990358888995</v>
      </c>
      <c r="H152" s="231" t="s">
        <v>69</v>
      </c>
      <c r="I152" s="118">
        <v>4298333.3</v>
      </c>
      <c r="J152" s="117" t="s">
        <v>4</v>
      </c>
      <c r="K152" s="117" t="s">
        <v>5</v>
      </c>
      <c r="L152" s="119">
        <v>12</v>
      </c>
      <c r="M152" s="117" t="s">
        <v>9</v>
      </c>
      <c r="N152" s="119"/>
      <c r="O152" s="119"/>
      <c r="P152" s="119"/>
      <c r="Q152" s="120" t="s">
        <v>8</v>
      </c>
      <c r="R152" s="121">
        <f t="shared" si="9"/>
        <v>51579999.599999994</v>
      </c>
    </row>
    <row r="153" spans="1:18" s="2" customFormat="1" ht="20.100000000000001" customHeight="1" x14ac:dyDescent="0.15">
      <c r="A153" s="110"/>
      <c r="B153" s="155"/>
      <c r="C153" s="341"/>
      <c r="D153" s="192"/>
      <c r="E153" s="124"/>
      <c r="F153" s="139"/>
      <c r="G153" s="116"/>
      <c r="H153" s="197" t="s">
        <v>218</v>
      </c>
      <c r="I153" s="132">
        <v>500000</v>
      </c>
      <c r="J153" s="131" t="s">
        <v>4</v>
      </c>
      <c r="K153" s="131" t="s">
        <v>5</v>
      </c>
      <c r="L153" s="133">
        <v>12</v>
      </c>
      <c r="M153" s="131" t="s">
        <v>9</v>
      </c>
      <c r="N153" s="133"/>
      <c r="O153" s="133"/>
      <c r="P153" s="133"/>
      <c r="Q153" s="134" t="s">
        <v>8</v>
      </c>
      <c r="R153" s="135">
        <f t="shared" si="9"/>
        <v>6000000</v>
      </c>
    </row>
    <row r="154" spans="1:18" s="2" customFormat="1" ht="20.100000000000001" customHeight="1" x14ac:dyDescent="0.15">
      <c r="A154" s="110"/>
      <c r="B154" s="155"/>
      <c r="C154" s="341"/>
      <c r="D154" s="192"/>
      <c r="E154" s="124"/>
      <c r="F154" s="139"/>
      <c r="G154" s="116"/>
      <c r="H154" s="197" t="s">
        <v>366</v>
      </c>
      <c r="I154" s="132">
        <v>500000</v>
      </c>
      <c r="J154" s="131" t="s">
        <v>4</v>
      </c>
      <c r="K154" s="131" t="s">
        <v>5</v>
      </c>
      <c r="L154" s="133">
        <v>12</v>
      </c>
      <c r="M154" s="131" t="s">
        <v>9</v>
      </c>
      <c r="N154" s="133"/>
      <c r="O154" s="133"/>
      <c r="P154" s="133"/>
      <c r="Q154" s="134" t="s">
        <v>8</v>
      </c>
      <c r="R154" s="135">
        <f t="shared" si="9"/>
        <v>6000000</v>
      </c>
    </row>
    <row r="155" spans="1:18" s="2" customFormat="1" ht="20.100000000000001" customHeight="1" x14ac:dyDescent="0.15">
      <c r="A155" s="110"/>
      <c r="B155" s="380"/>
      <c r="C155" s="210"/>
      <c r="D155" s="407"/>
      <c r="E155" s="371"/>
      <c r="F155" s="212"/>
      <c r="G155" s="363"/>
      <c r="H155" s="162" t="s">
        <v>250</v>
      </c>
      <c r="I155" s="163">
        <v>500000</v>
      </c>
      <c r="J155" s="162" t="s">
        <v>4</v>
      </c>
      <c r="K155" s="162" t="s">
        <v>5</v>
      </c>
      <c r="L155" s="164">
        <v>12</v>
      </c>
      <c r="M155" s="162" t="s">
        <v>9</v>
      </c>
      <c r="N155" s="164"/>
      <c r="O155" s="164"/>
      <c r="P155" s="164"/>
      <c r="Q155" s="162" t="s">
        <v>8</v>
      </c>
      <c r="R155" s="174">
        <f t="shared" si="9"/>
        <v>6000000</v>
      </c>
    </row>
    <row r="156" spans="1:18" s="2" customFormat="1" ht="20.100000000000001" customHeight="1" x14ac:dyDescent="0.15">
      <c r="A156" s="110"/>
      <c r="B156" s="155"/>
      <c r="C156" s="341" t="s">
        <v>70</v>
      </c>
      <c r="D156" s="192">
        <v>54780000</v>
      </c>
      <c r="E156" s="124">
        <f>SUM(R156:R162)</f>
        <v>59518000</v>
      </c>
      <c r="F156" s="125">
        <f>E156-D156</f>
        <v>4738000</v>
      </c>
      <c r="G156" s="116">
        <f>E156/D156*100</f>
        <v>108.649142022636</v>
      </c>
      <c r="H156" s="131" t="s">
        <v>350</v>
      </c>
      <c r="I156" s="132">
        <v>1000000</v>
      </c>
      <c r="J156" s="131" t="s">
        <v>4</v>
      </c>
      <c r="K156" s="131" t="s">
        <v>5</v>
      </c>
      <c r="L156" s="133">
        <v>12</v>
      </c>
      <c r="M156" s="131" t="s">
        <v>9</v>
      </c>
      <c r="N156" s="133"/>
      <c r="O156" s="133"/>
      <c r="P156" s="133"/>
      <c r="Q156" s="131" t="s">
        <v>8</v>
      </c>
      <c r="R156" s="135">
        <f t="shared" si="9"/>
        <v>12000000</v>
      </c>
    </row>
    <row r="157" spans="1:18" s="2" customFormat="1" ht="20.100000000000001" customHeight="1" x14ac:dyDescent="0.15">
      <c r="A157" s="110"/>
      <c r="B157" s="155"/>
      <c r="C157" s="341"/>
      <c r="D157" s="192"/>
      <c r="E157" s="124"/>
      <c r="F157" s="125"/>
      <c r="G157" s="190"/>
      <c r="H157" s="131" t="s">
        <v>379</v>
      </c>
      <c r="I157" s="132">
        <v>2000</v>
      </c>
      <c r="J157" s="131" t="s">
        <v>4</v>
      </c>
      <c r="K157" s="131" t="s">
        <v>5</v>
      </c>
      <c r="L157" s="133">
        <v>238</v>
      </c>
      <c r="M157" s="131" t="s">
        <v>7</v>
      </c>
      <c r="N157" s="131" t="s">
        <v>5</v>
      </c>
      <c r="O157" s="133">
        <v>2</v>
      </c>
      <c r="P157" s="133" t="s">
        <v>10</v>
      </c>
      <c r="Q157" s="131" t="s">
        <v>8</v>
      </c>
      <c r="R157" s="135">
        <f>I157*L157*O157</f>
        <v>952000</v>
      </c>
    </row>
    <row r="158" spans="1:18" s="2" customFormat="1" ht="20.100000000000001" customHeight="1" x14ac:dyDescent="0.15">
      <c r="A158" s="110"/>
      <c r="B158" s="155"/>
      <c r="C158" s="341"/>
      <c r="D158" s="192"/>
      <c r="E158" s="124"/>
      <c r="F158" s="125"/>
      <c r="G158" s="190"/>
      <c r="H158" s="131" t="s">
        <v>380</v>
      </c>
      <c r="I158" s="132">
        <v>7000</v>
      </c>
      <c r="J158" s="131" t="s">
        <v>4</v>
      </c>
      <c r="K158" s="131" t="s">
        <v>5</v>
      </c>
      <c r="L158" s="133">
        <v>146</v>
      </c>
      <c r="M158" s="131" t="s">
        <v>381</v>
      </c>
      <c r="N158" s="131" t="s">
        <v>5</v>
      </c>
      <c r="O158" s="133">
        <v>3</v>
      </c>
      <c r="P158" s="133" t="s">
        <v>10</v>
      </c>
      <c r="Q158" s="131" t="s">
        <v>8</v>
      </c>
      <c r="R158" s="135">
        <f>I158*L158*O158</f>
        <v>3066000</v>
      </c>
    </row>
    <row r="159" spans="1:18" s="2" customFormat="1" ht="20.100000000000001" customHeight="1" x14ac:dyDescent="0.15">
      <c r="A159" s="110"/>
      <c r="B159" s="155"/>
      <c r="C159" s="341"/>
      <c r="D159" s="192"/>
      <c r="E159" s="124"/>
      <c r="F159" s="125"/>
      <c r="G159" s="190"/>
      <c r="H159" s="131" t="s">
        <v>349</v>
      </c>
      <c r="I159" s="132">
        <v>900000</v>
      </c>
      <c r="J159" s="131" t="s">
        <v>4</v>
      </c>
      <c r="K159" s="131" t="s">
        <v>5</v>
      </c>
      <c r="L159" s="133">
        <v>12</v>
      </c>
      <c r="M159" s="131" t="s">
        <v>9</v>
      </c>
      <c r="N159" s="133"/>
      <c r="O159" s="133"/>
      <c r="P159" s="133"/>
      <c r="Q159" s="131" t="s">
        <v>8</v>
      </c>
      <c r="R159" s="135">
        <f>I159*L159</f>
        <v>10800000</v>
      </c>
    </row>
    <row r="160" spans="1:18" s="2" customFormat="1" ht="20.100000000000001" customHeight="1" x14ac:dyDescent="0.15">
      <c r="A160" s="110"/>
      <c r="B160" s="155"/>
      <c r="C160" s="341"/>
      <c r="D160" s="192"/>
      <c r="E160" s="124"/>
      <c r="F160" s="125"/>
      <c r="G160" s="190"/>
      <c r="H160" s="131" t="s">
        <v>351</v>
      </c>
      <c r="I160" s="132">
        <v>3000</v>
      </c>
      <c r="J160" s="131" t="s">
        <v>352</v>
      </c>
      <c r="K160" s="131" t="s">
        <v>308</v>
      </c>
      <c r="L160" s="133">
        <v>200</v>
      </c>
      <c r="M160" s="131" t="s">
        <v>4</v>
      </c>
      <c r="N160" s="133" t="s">
        <v>308</v>
      </c>
      <c r="O160" s="133">
        <v>12</v>
      </c>
      <c r="P160" s="133" t="s">
        <v>9</v>
      </c>
      <c r="Q160" s="131" t="s">
        <v>8</v>
      </c>
      <c r="R160" s="135">
        <f>I160*L160*O160</f>
        <v>7200000</v>
      </c>
    </row>
    <row r="161" spans="1:18" s="2" customFormat="1" ht="20.100000000000001" customHeight="1" x14ac:dyDescent="0.15">
      <c r="A161" s="110"/>
      <c r="B161" s="155"/>
      <c r="C161" s="341"/>
      <c r="D161" s="192"/>
      <c r="E161" s="124"/>
      <c r="F161" s="125"/>
      <c r="G161" s="190"/>
      <c r="H161" s="131" t="s">
        <v>382</v>
      </c>
      <c r="I161" s="132">
        <v>200000</v>
      </c>
      <c r="J161" s="131" t="s">
        <v>4</v>
      </c>
      <c r="K161" s="131" t="s">
        <v>308</v>
      </c>
      <c r="L161" s="133">
        <v>10</v>
      </c>
      <c r="M161" s="131" t="s">
        <v>381</v>
      </c>
      <c r="N161" s="133" t="s">
        <v>308</v>
      </c>
      <c r="O161" s="133">
        <v>12</v>
      </c>
      <c r="P161" s="133" t="s">
        <v>9</v>
      </c>
      <c r="Q161" s="131" t="s">
        <v>8</v>
      </c>
      <c r="R161" s="135">
        <f>I161*L161*O161</f>
        <v>24000000</v>
      </c>
    </row>
    <row r="162" spans="1:18" s="2" customFormat="1" ht="20.100000000000001" customHeight="1" x14ac:dyDescent="0.15">
      <c r="A162" s="110"/>
      <c r="B162" s="155"/>
      <c r="C162" s="210"/>
      <c r="D162" s="211"/>
      <c r="E162" s="160"/>
      <c r="F162" s="212"/>
      <c r="G162" s="213"/>
      <c r="H162" s="162" t="s">
        <v>71</v>
      </c>
      <c r="I162" s="163">
        <v>1500000</v>
      </c>
      <c r="J162" s="162" t="s">
        <v>4</v>
      </c>
      <c r="K162" s="162" t="s">
        <v>5</v>
      </c>
      <c r="L162" s="164">
        <v>1</v>
      </c>
      <c r="M162" s="162" t="s">
        <v>13</v>
      </c>
      <c r="N162" s="164"/>
      <c r="O162" s="164"/>
      <c r="P162" s="164"/>
      <c r="Q162" s="162" t="s">
        <v>8</v>
      </c>
      <c r="R162" s="174">
        <f>I162*L162</f>
        <v>1500000</v>
      </c>
    </row>
    <row r="163" spans="1:18" s="2" customFormat="1" ht="20.100000000000001" customHeight="1" x14ac:dyDescent="0.15">
      <c r="A163" s="232"/>
      <c r="B163" s="233"/>
      <c r="C163" s="210" t="s">
        <v>72</v>
      </c>
      <c r="D163" s="211">
        <v>800000</v>
      </c>
      <c r="E163" s="160">
        <f>R163</f>
        <v>800000</v>
      </c>
      <c r="F163" s="212">
        <f>E163-D163</f>
        <v>0</v>
      </c>
      <c r="G163" s="101">
        <v>0</v>
      </c>
      <c r="H163" s="162" t="s">
        <v>73</v>
      </c>
      <c r="I163" s="163">
        <v>800000</v>
      </c>
      <c r="J163" s="162" t="s">
        <v>4</v>
      </c>
      <c r="K163" s="162" t="s">
        <v>5</v>
      </c>
      <c r="L163" s="164">
        <v>1</v>
      </c>
      <c r="M163" s="162" t="s">
        <v>11</v>
      </c>
      <c r="N163" s="164"/>
      <c r="O163" s="164"/>
      <c r="P163" s="164"/>
      <c r="Q163" s="162" t="s">
        <v>8</v>
      </c>
      <c r="R163" s="174">
        <f>I163*L163</f>
        <v>800000</v>
      </c>
    </row>
    <row r="164" spans="1:18" s="2" customFormat="1" ht="20.100000000000001" customHeight="1" x14ac:dyDescent="0.15">
      <c r="A164" s="110"/>
      <c r="B164" s="173" t="s">
        <v>75</v>
      </c>
      <c r="C164" s="340"/>
      <c r="D164" s="211">
        <f>D165</f>
        <v>29780000</v>
      </c>
      <c r="E164" s="160">
        <f>E165</f>
        <v>29780000</v>
      </c>
      <c r="F164" s="212">
        <f>E164-D164</f>
        <v>0</v>
      </c>
      <c r="G164" s="101">
        <f>E164/D164*100</f>
        <v>100</v>
      </c>
      <c r="H164" s="162"/>
      <c r="I164" s="163"/>
      <c r="J164" s="162"/>
      <c r="K164" s="162"/>
      <c r="L164" s="164"/>
      <c r="M164" s="162"/>
      <c r="N164" s="164"/>
      <c r="O164" s="164"/>
      <c r="P164" s="164"/>
      <c r="Q164" s="162"/>
      <c r="R164" s="174"/>
    </row>
    <row r="165" spans="1:18" s="2" customFormat="1" ht="20.100000000000001" customHeight="1" x14ac:dyDescent="0.15">
      <c r="A165" s="110"/>
      <c r="B165" s="155"/>
      <c r="C165" s="234" t="s">
        <v>237</v>
      </c>
      <c r="D165" s="166">
        <v>29780000</v>
      </c>
      <c r="E165" s="114">
        <f>SUM(R165:R174)</f>
        <v>29780000</v>
      </c>
      <c r="F165" s="115">
        <f>E165-D165</f>
        <v>0</v>
      </c>
      <c r="G165" s="116">
        <f>E165/D165*100</f>
        <v>100</v>
      </c>
      <c r="H165" s="117" t="s">
        <v>163</v>
      </c>
      <c r="I165" s="118">
        <v>170000</v>
      </c>
      <c r="J165" s="117" t="s">
        <v>4</v>
      </c>
      <c r="K165" s="117" t="s">
        <v>5</v>
      </c>
      <c r="L165" s="119">
        <v>12</v>
      </c>
      <c r="M165" s="117" t="s">
        <v>9</v>
      </c>
      <c r="N165" s="119"/>
      <c r="O165" s="119"/>
      <c r="P165" s="119"/>
      <c r="Q165" s="120" t="s">
        <v>8</v>
      </c>
      <c r="R165" s="121">
        <f>I165*L165</f>
        <v>2040000</v>
      </c>
    </row>
    <row r="166" spans="1:18" s="2" customFormat="1" ht="20.100000000000001" customHeight="1" x14ac:dyDescent="0.15">
      <c r="A166" s="110"/>
      <c r="B166" s="155"/>
      <c r="C166" s="341"/>
      <c r="D166" s="192"/>
      <c r="E166" s="124"/>
      <c r="F166" s="125"/>
      <c r="G166" s="190"/>
      <c r="H166" s="235" t="s">
        <v>231</v>
      </c>
      <c r="I166" s="132">
        <v>350000</v>
      </c>
      <c r="J166" s="131" t="s">
        <v>4</v>
      </c>
      <c r="K166" s="131" t="s">
        <v>5</v>
      </c>
      <c r="L166" s="133">
        <v>12</v>
      </c>
      <c r="M166" s="131" t="s">
        <v>9</v>
      </c>
      <c r="N166" s="133" t="s">
        <v>5</v>
      </c>
      <c r="O166" s="133">
        <v>2</v>
      </c>
      <c r="P166" s="133" t="s">
        <v>7</v>
      </c>
      <c r="Q166" s="134" t="s">
        <v>8</v>
      </c>
      <c r="R166" s="135">
        <f>I166*L166*O166</f>
        <v>8400000</v>
      </c>
    </row>
    <row r="167" spans="1:18" s="2" customFormat="1" ht="20.100000000000001" customHeight="1" x14ac:dyDescent="0.15">
      <c r="A167" s="110"/>
      <c r="B167" s="155"/>
      <c r="C167" s="341"/>
      <c r="D167" s="192"/>
      <c r="E167" s="124"/>
      <c r="F167" s="125"/>
      <c r="G167" s="190"/>
      <c r="H167" s="235" t="s">
        <v>377</v>
      </c>
      <c r="I167" s="132">
        <v>300000</v>
      </c>
      <c r="J167" s="131" t="s">
        <v>4</v>
      </c>
      <c r="K167" s="131" t="s">
        <v>5</v>
      </c>
      <c r="L167" s="133">
        <v>12</v>
      </c>
      <c r="M167" s="131" t="s">
        <v>9</v>
      </c>
      <c r="N167" s="133"/>
      <c r="O167" s="133"/>
      <c r="P167" s="133"/>
      <c r="Q167" s="134" t="s">
        <v>8</v>
      </c>
      <c r="R167" s="135">
        <f t="shared" ref="R167:R174" si="10">I167*L167</f>
        <v>3600000</v>
      </c>
    </row>
    <row r="168" spans="1:18" s="2" customFormat="1" ht="22.5" x14ac:dyDescent="0.15">
      <c r="A168" s="110"/>
      <c r="B168" s="155"/>
      <c r="C168" s="341"/>
      <c r="D168" s="192"/>
      <c r="E168" s="124"/>
      <c r="F168" s="125"/>
      <c r="G168" s="190"/>
      <c r="H168" s="235" t="s">
        <v>229</v>
      </c>
      <c r="I168" s="132">
        <v>1460000</v>
      </c>
      <c r="J168" s="131" t="s">
        <v>4</v>
      </c>
      <c r="K168" s="131" t="s">
        <v>5</v>
      </c>
      <c r="L168" s="133">
        <v>5</v>
      </c>
      <c r="M168" s="131" t="s">
        <v>10</v>
      </c>
      <c r="N168" s="133"/>
      <c r="O168" s="133"/>
      <c r="P168" s="133"/>
      <c r="Q168" s="134" t="s">
        <v>8</v>
      </c>
      <c r="R168" s="135">
        <f t="shared" si="10"/>
        <v>7300000</v>
      </c>
    </row>
    <row r="169" spans="1:18" s="2" customFormat="1" ht="27" customHeight="1" x14ac:dyDescent="0.15">
      <c r="A169" s="110"/>
      <c r="B169" s="155"/>
      <c r="C169" s="341"/>
      <c r="D169" s="192"/>
      <c r="E169" s="124"/>
      <c r="F169" s="125"/>
      <c r="G169" s="190"/>
      <c r="H169" s="235" t="s">
        <v>221</v>
      </c>
      <c r="I169" s="132">
        <v>485000</v>
      </c>
      <c r="J169" s="131" t="s">
        <v>4</v>
      </c>
      <c r="K169" s="131" t="s">
        <v>5</v>
      </c>
      <c r="L169" s="133">
        <v>4</v>
      </c>
      <c r="M169" s="131" t="s">
        <v>10</v>
      </c>
      <c r="N169" s="133"/>
      <c r="O169" s="133"/>
      <c r="P169" s="133"/>
      <c r="Q169" s="134" t="s">
        <v>8</v>
      </c>
      <c r="R169" s="135">
        <f t="shared" si="10"/>
        <v>1940000</v>
      </c>
    </row>
    <row r="170" spans="1:18" s="2" customFormat="1" ht="20.25" customHeight="1" x14ac:dyDescent="0.15">
      <c r="A170" s="110"/>
      <c r="B170" s="155"/>
      <c r="C170" s="341"/>
      <c r="D170" s="192"/>
      <c r="E170" s="124"/>
      <c r="F170" s="125"/>
      <c r="G170" s="190"/>
      <c r="H170" s="235" t="s">
        <v>378</v>
      </c>
      <c r="I170" s="132">
        <v>50000</v>
      </c>
      <c r="J170" s="131" t="s">
        <v>4</v>
      </c>
      <c r="K170" s="131" t="s">
        <v>5</v>
      </c>
      <c r="L170" s="133">
        <v>2</v>
      </c>
      <c r="M170" s="131" t="s">
        <v>10</v>
      </c>
      <c r="N170" s="133"/>
      <c r="O170" s="133"/>
      <c r="P170" s="133"/>
      <c r="Q170" s="134" t="s">
        <v>8</v>
      </c>
      <c r="R170" s="135">
        <f t="shared" si="10"/>
        <v>100000</v>
      </c>
    </row>
    <row r="171" spans="1:18" s="2" customFormat="1" ht="20.100000000000001" customHeight="1" x14ac:dyDescent="0.15">
      <c r="A171" s="110"/>
      <c r="B171" s="155"/>
      <c r="C171" s="341"/>
      <c r="D171" s="192"/>
      <c r="E171" s="124"/>
      <c r="F171" s="125"/>
      <c r="G171" s="190"/>
      <c r="H171" s="236" t="s">
        <v>150</v>
      </c>
      <c r="I171" s="132">
        <v>200000</v>
      </c>
      <c r="J171" s="131" t="s">
        <v>4</v>
      </c>
      <c r="K171" s="131" t="s">
        <v>5</v>
      </c>
      <c r="L171" s="133">
        <v>2</v>
      </c>
      <c r="M171" s="131" t="s">
        <v>10</v>
      </c>
      <c r="N171" s="133"/>
      <c r="O171" s="133"/>
      <c r="P171" s="133"/>
      <c r="Q171" s="134" t="s">
        <v>8</v>
      </c>
      <c r="R171" s="135">
        <f t="shared" si="10"/>
        <v>400000</v>
      </c>
    </row>
    <row r="172" spans="1:18" s="2" customFormat="1" ht="22.5" x14ac:dyDescent="0.15">
      <c r="A172" s="110"/>
      <c r="B172" s="155"/>
      <c r="C172" s="341"/>
      <c r="D172" s="192"/>
      <c r="E172" s="124"/>
      <c r="F172" s="125"/>
      <c r="G172" s="190"/>
      <c r="H172" s="235" t="s">
        <v>222</v>
      </c>
      <c r="I172" s="132">
        <v>3000000</v>
      </c>
      <c r="J172" s="131" t="s">
        <v>4</v>
      </c>
      <c r="K172" s="131" t="s">
        <v>5</v>
      </c>
      <c r="L172" s="133">
        <v>1</v>
      </c>
      <c r="M172" s="131" t="s">
        <v>13</v>
      </c>
      <c r="N172" s="133"/>
      <c r="O172" s="133"/>
      <c r="P172" s="133"/>
      <c r="Q172" s="134" t="s">
        <v>8</v>
      </c>
      <c r="R172" s="135">
        <f t="shared" si="10"/>
        <v>3000000</v>
      </c>
    </row>
    <row r="173" spans="1:18" s="2" customFormat="1" ht="22.5" x14ac:dyDescent="0.15">
      <c r="A173" s="110"/>
      <c r="B173" s="155"/>
      <c r="C173" s="341"/>
      <c r="D173" s="192"/>
      <c r="E173" s="124"/>
      <c r="F173" s="125"/>
      <c r="G173" s="190"/>
      <c r="H173" s="235" t="s">
        <v>223</v>
      </c>
      <c r="I173" s="132">
        <v>2000000</v>
      </c>
      <c r="J173" s="131" t="s">
        <v>4</v>
      </c>
      <c r="K173" s="131" t="s">
        <v>5</v>
      </c>
      <c r="L173" s="133">
        <v>1</v>
      </c>
      <c r="M173" s="131" t="s">
        <v>13</v>
      </c>
      <c r="N173" s="133"/>
      <c r="O173" s="133"/>
      <c r="P173" s="133"/>
      <c r="Q173" s="134" t="s">
        <v>8</v>
      </c>
      <c r="R173" s="135">
        <f t="shared" si="10"/>
        <v>2000000</v>
      </c>
    </row>
    <row r="174" spans="1:18" s="2" customFormat="1" ht="20.100000000000001" customHeight="1" thickBot="1" x14ac:dyDescent="0.2">
      <c r="A174" s="143"/>
      <c r="B174" s="199"/>
      <c r="C174" s="218"/>
      <c r="D174" s="219"/>
      <c r="E174" s="147"/>
      <c r="F174" s="220"/>
      <c r="G174" s="221"/>
      <c r="H174" s="409" t="s">
        <v>217</v>
      </c>
      <c r="I174" s="201">
        <v>1000000</v>
      </c>
      <c r="J174" s="200" t="s">
        <v>4</v>
      </c>
      <c r="K174" s="200" t="s">
        <v>5</v>
      </c>
      <c r="L174" s="202">
        <v>1</v>
      </c>
      <c r="M174" s="200" t="s">
        <v>13</v>
      </c>
      <c r="N174" s="202"/>
      <c r="O174" s="202"/>
      <c r="P174" s="202"/>
      <c r="Q174" s="208" t="s">
        <v>8</v>
      </c>
      <c r="R174" s="203">
        <f t="shared" si="10"/>
        <v>1000000</v>
      </c>
    </row>
    <row r="175" spans="1:18" s="2" customFormat="1" ht="20.100000000000001" customHeight="1" x14ac:dyDescent="0.15">
      <c r="A175" s="243" t="s">
        <v>76</v>
      </c>
      <c r="B175" s="162"/>
      <c r="C175" s="225"/>
      <c r="D175" s="407">
        <f>D176</f>
        <v>100000000</v>
      </c>
      <c r="E175" s="371">
        <f>E176</f>
        <v>0</v>
      </c>
      <c r="F175" s="212">
        <f t="shared" ref="F175:F187" si="11">E175-D175</f>
        <v>-100000000</v>
      </c>
      <c r="G175" s="408">
        <v>0</v>
      </c>
      <c r="H175" s="162"/>
      <c r="I175" s="163"/>
      <c r="J175" s="162"/>
      <c r="K175" s="162"/>
      <c r="L175" s="164"/>
      <c r="M175" s="162"/>
      <c r="N175" s="164"/>
      <c r="O175" s="164"/>
      <c r="P175" s="164"/>
      <c r="Q175" s="162"/>
      <c r="R175" s="174"/>
    </row>
    <row r="176" spans="1:18" s="2" customFormat="1" ht="20.100000000000001" customHeight="1" x14ac:dyDescent="0.15">
      <c r="A176" s="106"/>
      <c r="B176" s="239" t="s">
        <v>77</v>
      </c>
      <c r="C176" s="107"/>
      <c r="D176" s="166">
        <f>D177</f>
        <v>100000000</v>
      </c>
      <c r="E176" s="114">
        <f>E177</f>
        <v>0</v>
      </c>
      <c r="F176" s="115">
        <f t="shared" si="11"/>
        <v>-100000000</v>
      </c>
      <c r="G176" s="240">
        <v>0</v>
      </c>
      <c r="H176" s="117"/>
      <c r="I176" s="103"/>
      <c r="J176" s="102"/>
      <c r="K176" s="102"/>
      <c r="L176" s="104"/>
      <c r="M176" s="102"/>
      <c r="N176" s="104"/>
      <c r="O176" s="104"/>
      <c r="P176" s="104"/>
      <c r="Q176" s="102"/>
      <c r="R176" s="105"/>
    </row>
    <row r="177" spans="1:18" s="2" customFormat="1" ht="20.100000000000001" customHeight="1" x14ac:dyDescent="0.15">
      <c r="A177" s="110"/>
      <c r="B177" s="155"/>
      <c r="C177" s="234" t="s">
        <v>78</v>
      </c>
      <c r="D177" s="166">
        <v>100000000</v>
      </c>
      <c r="E177" s="114">
        <f>R177</f>
        <v>0</v>
      </c>
      <c r="F177" s="115">
        <f t="shared" si="11"/>
        <v>-100000000</v>
      </c>
      <c r="G177" s="240">
        <v>0</v>
      </c>
      <c r="H177" s="217"/>
      <c r="I177" s="132"/>
      <c r="J177" s="131"/>
      <c r="K177" s="131"/>
      <c r="L177" s="133"/>
      <c r="M177" s="131"/>
      <c r="N177" s="133"/>
      <c r="O177" s="133"/>
      <c r="P177" s="133"/>
      <c r="Q177" s="134"/>
      <c r="R177" s="135"/>
    </row>
    <row r="178" spans="1:18" s="2" customFormat="1" ht="20.100000000000001" customHeight="1" x14ac:dyDescent="0.15">
      <c r="A178" s="237" t="s">
        <v>79</v>
      </c>
      <c r="B178" s="102"/>
      <c r="C178" s="107"/>
      <c r="D178" s="216">
        <v>0</v>
      </c>
      <c r="E178" s="99">
        <f>E179</f>
        <v>0</v>
      </c>
      <c r="F178" s="177">
        <f t="shared" si="11"/>
        <v>0</v>
      </c>
      <c r="G178" s="238">
        <v>0</v>
      </c>
      <c r="H178" s="102"/>
      <c r="I178" s="103"/>
      <c r="J178" s="102"/>
      <c r="K178" s="102"/>
      <c r="L178" s="104"/>
      <c r="M178" s="102"/>
      <c r="N178" s="104"/>
      <c r="O178" s="104"/>
      <c r="P178" s="104"/>
      <c r="Q178" s="102"/>
      <c r="R178" s="105"/>
    </row>
    <row r="179" spans="1:18" s="2" customFormat="1" ht="20.100000000000001" customHeight="1" x14ac:dyDescent="0.15">
      <c r="A179" s="106"/>
      <c r="B179" s="239" t="s">
        <v>80</v>
      </c>
      <c r="C179" s="107"/>
      <c r="D179" s="166">
        <v>0</v>
      </c>
      <c r="E179" s="114">
        <f>E180</f>
        <v>0</v>
      </c>
      <c r="F179" s="177">
        <f t="shared" si="11"/>
        <v>0</v>
      </c>
      <c r="G179" s="240">
        <v>0</v>
      </c>
      <c r="H179" s="117"/>
      <c r="I179" s="118"/>
      <c r="J179" s="117"/>
      <c r="K179" s="117"/>
      <c r="L179" s="119"/>
      <c r="M179" s="117"/>
      <c r="N179" s="119"/>
      <c r="O179" s="119"/>
      <c r="P179" s="119"/>
      <c r="Q179" s="117"/>
      <c r="R179" s="121"/>
    </row>
    <row r="180" spans="1:18" s="2" customFormat="1" ht="20.100000000000001" customHeight="1" x14ac:dyDescent="0.15">
      <c r="A180" s="232"/>
      <c r="B180" s="410"/>
      <c r="C180" s="382" t="s">
        <v>81</v>
      </c>
      <c r="D180" s="216">
        <v>0</v>
      </c>
      <c r="E180" s="99">
        <v>0</v>
      </c>
      <c r="F180" s="177">
        <f t="shared" si="11"/>
        <v>0</v>
      </c>
      <c r="G180" s="238">
        <v>0</v>
      </c>
      <c r="H180" s="411"/>
      <c r="I180" s="412"/>
      <c r="J180" s="411"/>
      <c r="K180" s="411"/>
      <c r="L180" s="413"/>
      <c r="M180" s="411"/>
      <c r="N180" s="413"/>
      <c r="O180" s="413"/>
      <c r="P180" s="413"/>
      <c r="Q180" s="411"/>
      <c r="R180" s="105"/>
    </row>
    <row r="181" spans="1:18" s="2" customFormat="1" ht="20.100000000000001" customHeight="1" x14ac:dyDescent="0.15">
      <c r="A181" s="243" t="s">
        <v>251</v>
      </c>
      <c r="B181" s="162"/>
      <c r="C181" s="225"/>
      <c r="D181" s="211">
        <v>0</v>
      </c>
      <c r="E181" s="160">
        <f>E182</f>
        <v>0</v>
      </c>
      <c r="F181" s="212">
        <f t="shared" si="11"/>
        <v>0</v>
      </c>
      <c r="G181" s="213">
        <v>0</v>
      </c>
      <c r="H181" s="162"/>
      <c r="I181" s="163"/>
      <c r="J181" s="162"/>
      <c r="K181" s="162"/>
      <c r="L181" s="164"/>
      <c r="M181" s="162"/>
      <c r="N181" s="164"/>
      <c r="O181" s="164"/>
      <c r="P181" s="164"/>
      <c r="Q181" s="162"/>
      <c r="R181" s="174"/>
    </row>
    <row r="182" spans="1:18" s="2" customFormat="1" ht="20.100000000000001" customHeight="1" x14ac:dyDescent="0.15">
      <c r="A182" s="106"/>
      <c r="B182" s="239" t="s">
        <v>82</v>
      </c>
      <c r="C182" s="107"/>
      <c r="D182" s="166">
        <v>0</v>
      </c>
      <c r="E182" s="114">
        <f>E184</f>
        <v>0</v>
      </c>
      <c r="F182" s="177">
        <f t="shared" si="11"/>
        <v>0</v>
      </c>
      <c r="G182" s="240">
        <v>0</v>
      </c>
      <c r="H182" s="117"/>
      <c r="I182" s="118"/>
      <c r="J182" s="117"/>
      <c r="K182" s="117"/>
      <c r="L182" s="119"/>
      <c r="M182" s="117"/>
      <c r="N182" s="119"/>
      <c r="O182" s="119"/>
      <c r="P182" s="119"/>
      <c r="Q182" s="117"/>
      <c r="R182" s="121"/>
    </row>
    <row r="183" spans="1:18" s="2" customFormat="1" ht="20.100000000000001" customHeight="1" x14ac:dyDescent="0.15">
      <c r="A183" s="110"/>
      <c r="B183" s="155"/>
      <c r="C183" s="111" t="s">
        <v>83</v>
      </c>
      <c r="D183" s="166">
        <v>0</v>
      </c>
      <c r="E183" s="114">
        <v>0</v>
      </c>
      <c r="F183" s="177">
        <f t="shared" si="11"/>
        <v>0</v>
      </c>
      <c r="G183" s="240">
        <v>0</v>
      </c>
      <c r="H183" s="117"/>
      <c r="I183" s="118"/>
      <c r="J183" s="117"/>
      <c r="K183" s="117"/>
      <c r="L183" s="119"/>
      <c r="M183" s="117"/>
      <c r="N183" s="119"/>
      <c r="O183" s="119"/>
      <c r="P183" s="119"/>
      <c r="Q183" s="117"/>
      <c r="R183" s="121"/>
    </row>
    <row r="184" spans="1:18" s="2" customFormat="1" ht="20.100000000000001" customHeight="1" x14ac:dyDescent="0.15">
      <c r="A184" s="232"/>
      <c r="B184" s="233"/>
      <c r="C184" s="339" t="s">
        <v>84</v>
      </c>
      <c r="D184" s="216">
        <v>0</v>
      </c>
      <c r="E184" s="99">
        <v>0</v>
      </c>
      <c r="F184" s="177">
        <f t="shared" si="11"/>
        <v>0</v>
      </c>
      <c r="G184" s="238">
        <v>0</v>
      </c>
      <c r="H184" s="102"/>
      <c r="I184" s="103"/>
      <c r="J184" s="102"/>
      <c r="K184" s="102"/>
      <c r="L184" s="104"/>
      <c r="M184" s="102"/>
      <c r="N184" s="104"/>
      <c r="O184" s="104"/>
      <c r="P184" s="104"/>
      <c r="Q184" s="102"/>
      <c r="R184" s="105"/>
    </row>
    <row r="185" spans="1:18" s="2" customFormat="1" ht="20.100000000000001" customHeight="1" x14ac:dyDescent="0.15">
      <c r="A185" s="463" t="s">
        <v>85</v>
      </c>
      <c r="B185" s="464"/>
      <c r="C185" s="107"/>
      <c r="D185" s="216">
        <f>D186</f>
        <v>76433280</v>
      </c>
      <c r="E185" s="99">
        <f>E186</f>
        <v>18963040</v>
      </c>
      <c r="F185" s="100">
        <f t="shared" si="11"/>
        <v>-57470240</v>
      </c>
      <c r="G185" s="108">
        <f>E185/D185*100</f>
        <v>24.809925728687819</v>
      </c>
      <c r="H185" s="102"/>
      <c r="I185" s="103"/>
      <c r="J185" s="102"/>
      <c r="K185" s="102"/>
      <c r="L185" s="104"/>
      <c r="M185" s="102"/>
      <c r="N185" s="104"/>
      <c r="O185" s="104"/>
      <c r="P185" s="104"/>
      <c r="Q185" s="102"/>
      <c r="R185" s="105"/>
    </row>
    <row r="186" spans="1:18" s="2" customFormat="1" ht="20.100000000000001" customHeight="1" x14ac:dyDescent="0.15">
      <c r="A186" s="244"/>
      <c r="B186" s="188" t="s">
        <v>86</v>
      </c>
      <c r="C186" s="111"/>
      <c r="D186" s="166">
        <f>D187</f>
        <v>76433280</v>
      </c>
      <c r="E186" s="114">
        <f>E187</f>
        <v>18963040</v>
      </c>
      <c r="F186" s="137">
        <f t="shared" si="11"/>
        <v>-57470240</v>
      </c>
      <c r="G186" s="101">
        <f>E186/D186*100</f>
        <v>24.809925728687819</v>
      </c>
      <c r="H186" s="117"/>
      <c r="I186" s="118"/>
      <c r="J186" s="117"/>
      <c r="K186" s="117"/>
      <c r="L186" s="119"/>
      <c r="M186" s="117"/>
      <c r="N186" s="119"/>
      <c r="O186" s="119"/>
      <c r="P186" s="119"/>
      <c r="Q186" s="117"/>
      <c r="R186" s="121"/>
    </row>
    <row r="187" spans="1:18" s="2" customFormat="1" ht="20.100000000000001" customHeight="1" x14ac:dyDescent="0.15">
      <c r="A187" s="245"/>
      <c r="B187" s="122"/>
      <c r="C187" s="111" t="s">
        <v>87</v>
      </c>
      <c r="D187" s="166">
        <v>76433280</v>
      </c>
      <c r="E187" s="114">
        <f>SUM(R187:R189)</f>
        <v>18963040</v>
      </c>
      <c r="F187" s="137">
        <f t="shared" si="11"/>
        <v>-57470240</v>
      </c>
      <c r="G187" s="108">
        <f>E187/D187*100</f>
        <v>24.809925728687819</v>
      </c>
      <c r="H187" s="117" t="s">
        <v>94</v>
      </c>
      <c r="I187" s="118">
        <v>550000</v>
      </c>
      <c r="J187" s="117" t="s">
        <v>4</v>
      </c>
      <c r="K187" s="117" t="s">
        <v>5</v>
      </c>
      <c r="L187" s="119">
        <v>12</v>
      </c>
      <c r="M187" s="117" t="s">
        <v>9</v>
      </c>
      <c r="N187" s="119"/>
      <c r="O187" s="119"/>
      <c r="P187" s="119"/>
      <c r="Q187" s="120" t="s">
        <v>8</v>
      </c>
      <c r="R187" s="121">
        <f>I187*L187</f>
        <v>6600000</v>
      </c>
    </row>
    <row r="188" spans="1:18" s="2" customFormat="1" ht="20.100000000000001" customHeight="1" x14ac:dyDescent="0.15">
      <c r="A188" s="245"/>
      <c r="B188" s="122"/>
      <c r="C188" s="111"/>
      <c r="D188" s="166"/>
      <c r="E188" s="114"/>
      <c r="F188" s="137"/>
      <c r="G188" s="116"/>
      <c r="H188" s="117" t="s">
        <v>376</v>
      </c>
      <c r="I188" s="118">
        <v>700000</v>
      </c>
      <c r="J188" s="117" t="s">
        <v>4</v>
      </c>
      <c r="K188" s="117" t="s">
        <v>5</v>
      </c>
      <c r="L188" s="119">
        <v>12</v>
      </c>
      <c r="M188" s="117" t="s">
        <v>9</v>
      </c>
      <c r="N188" s="119"/>
      <c r="O188" s="119"/>
      <c r="P188" s="119"/>
      <c r="Q188" s="120" t="s">
        <v>8</v>
      </c>
      <c r="R188" s="121">
        <f>I188*L188</f>
        <v>8400000</v>
      </c>
    </row>
    <row r="189" spans="1:18" s="2" customFormat="1" ht="20.100000000000001" customHeight="1" x14ac:dyDescent="0.15">
      <c r="A189" s="232"/>
      <c r="B189" s="233"/>
      <c r="C189" s="339"/>
      <c r="D189" s="216"/>
      <c r="E189" s="99"/>
      <c r="F189" s="177"/>
      <c r="G189" s="238"/>
      <c r="H189" s="102" t="s">
        <v>53</v>
      </c>
      <c r="I189" s="103">
        <v>3963040</v>
      </c>
      <c r="J189" s="102" t="s">
        <v>4</v>
      </c>
      <c r="K189" s="102" t="s">
        <v>5</v>
      </c>
      <c r="L189" s="104">
        <v>1</v>
      </c>
      <c r="M189" s="102" t="s">
        <v>12</v>
      </c>
      <c r="N189" s="104"/>
      <c r="O189" s="104"/>
      <c r="P189" s="104"/>
      <c r="Q189" s="189" t="s">
        <v>8</v>
      </c>
      <c r="R189" s="105">
        <f>I189*L189</f>
        <v>3963040</v>
      </c>
    </row>
    <row r="190" spans="1:18" s="2" customFormat="1" ht="20.100000000000001" customHeight="1" x14ac:dyDescent="0.15">
      <c r="A190" s="232" t="s">
        <v>88</v>
      </c>
      <c r="B190" s="173"/>
      <c r="C190" s="225"/>
      <c r="D190" s="211">
        <f>D191</f>
        <v>285269830</v>
      </c>
      <c r="E190" s="160">
        <f>E191</f>
        <v>203732232</v>
      </c>
      <c r="F190" s="161">
        <f t="shared" ref="F190:F201" si="12">E190-D190</f>
        <v>-81537598</v>
      </c>
      <c r="G190" s="101">
        <f>E190/D190*100</f>
        <v>71.417377715687635</v>
      </c>
      <c r="H190" s="162"/>
      <c r="I190" s="163"/>
      <c r="J190" s="162"/>
      <c r="K190" s="162"/>
      <c r="L190" s="164"/>
      <c r="M190" s="162"/>
      <c r="N190" s="164"/>
      <c r="O190" s="164"/>
      <c r="P190" s="164"/>
      <c r="Q190" s="162"/>
      <c r="R190" s="174"/>
    </row>
    <row r="191" spans="1:18" s="2" customFormat="1" ht="20.100000000000001" customHeight="1" x14ac:dyDescent="0.15">
      <c r="A191" s="244"/>
      <c r="B191" s="465" t="s">
        <v>89</v>
      </c>
      <c r="C191" s="435"/>
      <c r="D191" s="166">
        <f>D192+D193</f>
        <v>285269830</v>
      </c>
      <c r="E191" s="114">
        <f>E192+E193</f>
        <v>203732232</v>
      </c>
      <c r="F191" s="137">
        <f t="shared" si="12"/>
        <v>-81537598</v>
      </c>
      <c r="G191" s="101">
        <f>E191/D191*100</f>
        <v>71.417377715687635</v>
      </c>
      <c r="H191" s="117"/>
      <c r="I191" s="118"/>
      <c r="J191" s="117"/>
      <c r="K191" s="117"/>
      <c r="L191" s="119"/>
      <c r="M191" s="117"/>
      <c r="N191" s="119"/>
      <c r="O191" s="119"/>
      <c r="P191" s="119"/>
      <c r="Q191" s="117"/>
      <c r="R191" s="121"/>
    </row>
    <row r="192" spans="1:18" s="2" customFormat="1" ht="20.100000000000001" customHeight="1" x14ac:dyDescent="0.15">
      <c r="A192" s="245"/>
      <c r="B192" s="112"/>
      <c r="C192" s="111" t="s">
        <v>90</v>
      </c>
      <c r="D192" s="166">
        <v>285259830</v>
      </c>
      <c r="E192" s="114">
        <f>R192</f>
        <v>203722232</v>
      </c>
      <c r="F192" s="137">
        <f t="shared" si="12"/>
        <v>-81537598</v>
      </c>
      <c r="G192" s="101">
        <f>E192/D192*100</f>
        <v>71.416375730154499</v>
      </c>
      <c r="H192" s="246" t="s">
        <v>236</v>
      </c>
      <c r="I192" s="118"/>
      <c r="J192" s="117"/>
      <c r="K192" s="247"/>
      <c r="L192" s="248"/>
      <c r="M192" s="117"/>
      <c r="N192" s="119"/>
      <c r="O192" s="119"/>
      <c r="P192" s="119"/>
      <c r="Q192" s="120" t="s">
        <v>8</v>
      </c>
      <c r="R192" s="121">
        <v>203722232</v>
      </c>
    </row>
    <row r="193" spans="1:18" s="2" customFormat="1" ht="20.100000000000001" customHeight="1" x14ac:dyDescent="0.15">
      <c r="A193" s="249"/>
      <c r="B193" s="250"/>
      <c r="C193" s="339" t="s">
        <v>91</v>
      </c>
      <c r="D193" s="216">
        <v>10000</v>
      </c>
      <c r="E193" s="99">
        <v>10000</v>
      </c>
      <c r="F193" s="100">
        <f t="shared" si="12"/>
        <v>0</v>
      </c>
      <c r="G193" s="108">
        <v>0</v>
      </c>
      <c r="H193" s="102" t="s">
        <v>92</v>
      </c>
      <c r="I193" s="103">
        <v>10000</v>
      </c>
      <c r="J193" s="102" t="s">
        <v>4</v>
      </c>
      <c r="K193" s="102" t="s">
        <v>5</v>
      </c>
      <c r="L193" s="251">
        <v>1</v>
      </c>
      <c r="M193" s="102" t="s">
        <v>12</v>
      </c>
      <c r="N193" s="104"/>
      <c r="O193" s="104"/>
      <c r="P193" s="104"/>
      <c r="Q193" s="189" t="s">
        <v>8</v>
      </c>
      <c r="R193" s="105">
        <f>I193*L193</f>
        <v>10000</v>
      </c>
    </row>
    <row r="194" spans="1:18" s="2" customFormat="1" ht="20.100000000000001" customHeight="1" x14ac:dyDescent="0.15">
      <c r="A194" s="237" t="s">
        <v>254</v>
      </c>
      <c r="B194" s="102"/>
      <c r="C194" s="107"/>
      <c r="D194" s="216">
        <f>D195</f>
        <v>10000000</v>
      </c>
      <c r="E194" s="99">
        <f>E195</f>
        <v>0</v>
      </c>
      <c r="F194" s="177">
        <f t="shared" si="12"/>
        <v>-10000000</v>
      </c>
      <c r="G194" s="238">
        <v>0</v>
      </c>
      <c r="H194" s="102"/>
      <c r="I194" s="103"/>
      <c r="J194" s="102"/>
      <c r="K194" s="102"/>
      <c r="L194" s="104"/>
      <c r="M194" s="102"/>
      <c r="N194" s="104"/>
      <c r="O194" s="104"/>
      <c r="P194" s="104"/>
      <c r="Q194" s="102"/>
      <c r="R194" s="105"/>
    </row>
    <row r="195" spans="1:18" s="2" customFormat="1" ht="20.100000000000001" customHeight="1" x14ac:dyDescent="0.15">
      <c r="A195" s="244"/>
      <c r="B195" s="465" t="s">
        <v>252</v>
      </c>
      <c r="C195" s="435"/>
      <c r="D195" s="166">
        <f>D196</f>
        <v>10000000</v>
      </c>
      <c r="E195" s="114">
        <f>E196</f>
        <v>0</v>
      </c>
      <c r="F195" s="177">
        <f t="shared" si="12"/>
        <v>-10000000</v>
      </c>
      <c r="G195" s="240">
        <v>0</v>
      </c>
      <c r="H195" s="117"/>
      <c r="I195" s="118"/>
      <c r="J195" s="117"/>
      <c r="K195" s="117"/>
      <c r="L195" s="119"/>
      <c r="M195" s="117"/>
      <c r="N195" s="119"/>
      <c r="O195" s="119"/>
      <c r="P195" s="119"/>
      <c r="Q195" s="117"/>
      <c r="R195" s="121"/>
    </row>
    <row r="196" spans="1:18" s="2" customFormat="1" ht="20.100000000000001" customHeight="1" x14ac:dyDescent="0.15">
      <c r="A196" s="252"/>
      <c r="B196" s="112"/>
      <c r="C196" s="339" t="s">
        <v>93</v>
      </c>
      <c r="D196" s="216">
        <v>10000000</v>
      </c>
      <c r="E196" s="99">
        <f>R196</f>
        <v>0</v>
      </c>
      <c r="F196" s="177">
        <f t="shared" si="12"/>
        <v>-10000000</v>
      </c>
      <c r="G196" s="238">
        <v>0</v>
      </c>
      <c r="H196" s="102"/>
      <c r="I196" s="103"/>
      <c r="J196" s="102"/>
      <c r="K196" s="102"/>
      <c r="L196" s="251"/>
      <c r="M196" s="102"/>
      <c r="N196" s="104"/>
      <c r="O196" s="104"/>
      <c r="P196" s="104"/>
      <c r="Q196" s="189"/>
      <c r="R196" s="105"/>
    </row>
    <row r="197" spans="1:18" s="2" customFormat="1" ht="20.100000000000001" customHeight="1" x14ac:dyDescent="0.15">
      <c r="A197" s="342"/>
      <c r="B197" s="250"/>
      <c r="C197" s="188" t="s">
        <v>253</v>
      </c>
      <c r="D197" s="216">
        <v>0</v>
      </c>
      <c r="E197" s="99">
        <f>R197</f>
        <v>0</v>
      </c>
      <c r="F197" s="177">
        <f t="shared" si="12"/>
        <v>0</v>
      </c>
      <c r="G197" s="238">
        <v>0</v>
      </c>
      <c r="H197" s="102"/>
      <c r="I197" s="103"/>
      <c r="J197" s="102"/>
      <c r="K197" s="102"/>
      <c r="L197" s="253"/>
      <c r="M197" s="102"/>
      <c r="N197" s="104"/>
      <c r="O197" s="104"/>
      <c r="P197" s="104"/>
      <c r="Q197" s="189"/>
      <c r="R197" s="105"/>
    </row>
    <row r="198" spans="1:18" s="2" customFormat="1" ht="20.100000000000001" customHeight="1" x14ac:dyDescent="0.15">
      <c r="A198" s="463" t="s">
        <v>255</v>
      </c>
      <c r="B198" s="464"/>
      <c r="C198" s="435"/>
      <c r="D198" s="211">
        <f>D199</f>
        <v>0</v>
      </c>
      <c r="E198" s="160">
        <f>E199</f>
        <v>0</v>
      </c>
      <c r="F198" s="212">
        <f t="shared" si="12"/>
        <v>0</v>
      </c>
      <c r="G198" s="213">
        <v>0</v>
      </c>
      <c r="H198" s="162"/>
      <c r="I198" s="163"/>
      <c r="J198" s="162"/>
      <c r="K198" s="162"/>
      <c r="L198" s="164"/>
      <c r="M198" s="162"/>
      <c r="N198" s="164"/>
      <c r="O198" s="164"/>
      <c r="P198" s="164"/>
      <c r="Q198" s="162"/>
      <c r="R198" s="174"/>
    </row>
    <row r="199" spans="1:18" s="2" customFormat="1" ht="20.100000000000001" customHeight="1" x14ac:dyDescent="0.15">
      <c r="A199" s="244"/>
      <c r="B199" s="112" t="s">
        <v>256</v>
      </c>
      <c r="C199" s="111"/>
      <c r="D199" s="166">
        <f>D201</f>
        <v>0</v>
      </c>
      <c r="E199" s="114">
        <f>E201</f>
        <v>0</v>
      </c>
      <c r="F199" s="177">
        <f t="shared" si="12"/>
        <v>0</v>
      </c>
      <c r="G199" s="238">
        <v>0</v>
      </c>
      <c r="H199" s="117"/>
      <c r="I199" s="118"/>
      <c r="J199" s="117"/>
      <c r="K199" s="117"/>
      <c r="L199" s="119"/>
      <c r="M199" s="117"/>
      <c r="N199" s="119"/>
      <c r="O199" s="119"/>
      <c r="P199" s="119"/>
      <c r="Q199" s="117"/>
      <c r="R199" s="121"/>
    </row>
    <row r="200" spans="1:18" s="2" customFormat="1" ht="20.100000000000001" customHeight="1" x14ac:dyDescent="0.15">
      <c r="A200" s="245"/>
      <c r="B200" s="112"/>
      <c r="C200" s="111" t="s">
        <v>257</v>
      </c>
      <c r="D200" s="166">
        <v>0</v>
      </c>
      <c r="E200" s="114">
        <f>R200</f>
        <v>0</v>
      </c>
      <c r="F200" s="115">
        <f t="shared" si="12"/>
        <v>0</v>
      </c>
      <c r="G200" s="240">
        <v>0</v>
      </c>
      <c r="H200" s="117"/>
      <c r="I200" s="118"/>
      <c r="J200" s="117"/>
      <c r="K200" s="117"/>
      <c r="L200" s="119"/>
      <c r="M200" s="117"/>
      <c r="N200" s="119"/>
      <c r="O200" s="119"/>
      <c r="P200" s="119"/>
      <c r="Q200" s="120"/>
      <c r="R200" s="121"/>
    </row>
    <row r="201" spans="1:18" s="2" customFormat="1" ht="20.100000000000001" customHeight="1" thickBot="1" x14ac:dyDescent="0.2">
      <c r="A201" s="254"/>
      <c r="B201" s="145"/>
      <c r="C201" s="145" t="s">
        <v>258</v>
      </c>
      <c r="D201" s="241">
        <v>0</v>
      </c>
      <c r="E201" s="180">
        <f>R201</f>
        <v>0</v>
      </c>
      <c r="F201" s="181">
        <f t="shared" si="12"/>
        <v>0</v>
      </c>
      <c r="G201" s="242">
        <v>0</v>
      </c>
      <c r="H201" s="182"/>
      <c r="I201" s="183"/>
      <c r="J201" s="182"/>
      <c r="K201" s="182"/>
      <c r="L201" s="184"/>
      <c r="M201" s="182"/>
      <c r="N201" s="184"/>
      <c r="O201" s="184"/>
      <c r="P201" s="184"/>
      <c r="Q201" s="185"/>
      <c r="R201" s="186"/>
    </row>
    <row r="339" spans="6:6" x14ac:dyDescent="0.15">
      <c r="F339" s="74" t="s">
        <v>335</v>
      </c>
    </row>
  </sheetData>
  <mergeCells count="30">
    <mergeCell ref="A1:S1"/>
    <mergeCell ref="A3:A4"/>
    <mergeCell ref="B3:B4"/>
    <mergeCell ref="C3:C4"/>
    <mergeCell ref="D3:D4"/>
    <mergeCell ref="E3:E4"/>
    <mergeCell ref="F3:G3"/>
    <mergeCell ref="H3:R4"/>
    <mergeCell ref="A5:C5"/>
    <mergeCell ref="A6:C6"/>
    <mergeCell ref="L42:M42"/>
    <mergeCell ref="L43:M43"/>
    <mergeCell ref="L44:M44"/>
    <mergeCell ref="L45:M45"/>
    <mergeCell ref="L46:M46"/>
    <mergeCell ref="L49:M49"/>
    <mergeCell ref="L50:M50"/>
    <mergeCell ref="L51:M51"/>
    <mergeCell ref="L52:M52"/>
    <mergeCell ref="L53:M53"/>
    <mergeCell ref="B54:C54"/>
    <mergeCell ref="A126:C126"/>
    <mergeCell ref="B127:C127"/>
    <mergeCell ref="B55:B57"/>
    <mergeCell ref="A198:C198"/>
    <mergeCell ref="A138:B138"/>
    <mergeCell ref="B139:C139"/>
    <mergeCell ref="A185:B185"/>
    <mergeCell ref="B191:C191"/>
    <mergeCell ref="B195:C195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68" orientation="landscape" r:id="rId1"/>
  <headerFooter>
    <oddFooter>&amp;R무량수전노인전문요양원(2022.09.05)</oddFooter>
  </headerFooter>
  <rowBreaks count="6" manualBreakCount="6">
    <brk id="30" max="17" man="1"/>
    <brk id="57" max="17" man="1"/>
    <brk id="87" max="17" man="1"/>
    <brk id="115" max="17" man="1"/>
    <brk id="145" max="17" man="1"/>
    <brk id="174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7"/>
  <sheetViews>
    <sheetView view="pageBreakPreview" zoomScaleNormal="100" zoomScaleSheetLayoutView="100" workbookViewId="0">
      <selection activeCell="N64" sqref="N64"/>
    </sheetView>
  </sheetViews>
  <sheetFormatPr defaultRowHeight="13.5" x14ac:dyDescent="0.15"/>
  <cols>
    <col min="1" max="1" width="13.33203125" style="76" customWidth="1"/>
    <col min="2" max="2" width="14" style="76" customWidth="1"/>
    <col min="3" max="3" width="17.6640625" style="76" customWidth="1"/>
    <col min="4" max="5" width="18.77734375" style="76" customWidth="1"/>
    <col min="6" max="6" width="8.88671875" style="1" customWidth="1"/>
    <col min="7" max="16384" width="8.88671875" style="1"/>
  </cols>
  <sheetData>
    <row r="1" spans="1:21" ht="37.5" customHeight="1" x14ac:dyDescent="0.15">
      <c r="A1" s="561" t="s">
        <v>425</v>
      </c>
      <c r="B1" s="561"/>
      <c r="C1" s="561"/>
      <c r="D1" s="561"/>
      <c r="E1" s="561"/>
    </row>
    <row r="2" spans="1:21" s="2" customFormat="1" ht="20.100000000000001" customHeight="1" x14ac:dyDescent="0.15">
      <c r="A2" s="59" t="s">
        <v>14</v>
      </c>
      <c r="B2" s="59"/>
      <c r="C2" s="60"/>
      <c r="D2" s="61"/>
      <c r="E2" s="62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77" t="s">
        <v>343</v>
      </c>
      <c r="B3" s="78"/>
      <c r="C3" s="79"/>
      <c r="D3" s="79"/>
      <c r="E3" s="62" t="s">
        <v>228</v>
      </c>
    </row>
    <row r="4" spans="1:21" s="2" customFormat="1" ht="24.95" customHeight="1" x14ac:dyDescent="0.15">
      <c r="A4" s="534" t="s">
        <v>227</v>
      </c>
      <c r="B4" s="535"/>
      <c r="C4" s="80" t="s">
        <v>426</v>
      </c>
      <c r="D4" s="80" t="s">
        <v>427</v>
      </c>
      <c r="E4" s="81" t="s">
        <v>216</v>
      </c>
      <c r="F4" s="4"/>
    </row>
    <row r="5" spans="1:21" s="2" customFormat="1" ht="24.95" customHeight="1" x14ac:dyDescent="0.15">
      <c r="A5" s="562" t="s">
        <v>383</v>
      </c>
      <c r="B5" s="545" t="s">
        <v>384</v>
      </c>
      <c r="C5" s="70">
        <v>428065700</v>
      </c>
      <c r="D5" s="70">
        <v>440198800</v>
      </c>
      <c r="E5" s="82">
        <f>D5-C5</f>
        <v>12133100</v>
      </c>
      <c r="F5" s="4"/>
      <c r="G5" s="4"/>
    </row>
    <row r="6" spans="1:21" s="2" customFormat="1" ht="24.95" customHeight="1" x14ac:dyDescent="0.15">
      <c r="A6" s="556"/>
      <c r="B6" s="512"/>
      <c r="C6" s="513" t="s">
        <v>453</v>
      </c>
      <c r="D6" s="514"/>
      <c r="E6" s="515"/>
      <c r="G6" s="4"/>
    </row>
    <row r="7" spans="1:21" s="2" customFormat="1" ht="24.95" customHeight="1" x14ac:dyDescent="0.15">
      <c r="A7" s="557"/>
      <c r="B7" s="517" t="s">
        <v>240</v>
      </c>
      <c r="C7" s="70">
        <v>328965380</v>
      </c>
      <c r="D7" s="70">
        <v>318179630</v>
      </c>
      <c r="E7" s="82">
        <f>D7-C7</f>
        <v>-10785750</v>
      </c>
      <c r="F7" s="4"/>
      <c r="G7" s="4"/>
    </row>
    <row r="8" spans="1:21" s="2" customFormat="1" ht="24.95" customHeight="1" x14ac:dyDescent="0.15">
      <c r="A8" s="540"/>
      <c r="B8" s="512"/>
      <c r="C8" s="513" t="s">
        <v>454</v>
      </c>
      <c r="D8" s="514"/>
      <c r="E8" s="515"/>
      <c r="G8" s="4"/>
    </row>
    <row r="9" spans="1:21" s="2" customFormat="1" ht="24.95" customHeight="1" x14ac:dyDescent="0.15">
      <c r="A9" s="551" t="s">
        <v>385</v>
      </c>
      <c r="B9" s="558" t="s">
        <v>386</v>
      </c>
      <c r="C9" s="68">
        <v>90313900</v>
      </c>
      <c r="D9" s="68">
        <v>86029400</v>
      </c>
      <c r="E9" s="83">
        <f>D9-C9</f>
        <v>-4284500</v>
      </c>
    </row>
    <row r="10" spans="1:21" s="2" customFormat="1" ht="24.95" customHeight="1" x14ac:dyDescent="0.15">
      <c r="A10" s="543"/>
      <c r="B10" s="517"/>
      <c r="C10" s="533" t="s">
        <v>430</v>
      </c>
      <c r="D10" s="559"/>
      <c r="E10" s="560"/>
    </row>
    <row r="11" spans="1:21" s="2" customFormat="1" ht="24.95" hidden="1" customHeight="1" x14ac:dyDescent="0.15">
      <c r="A11" s="551" t="s">
        <v>370</v>
      </c>
      <c r="B11" s="511" t="s">
        <v>194</v>
      </c>
      <c r="C11" s="68"/>
      <c r="D11" s="68"/>
      <c r="E11" s="83"/>
    </row>
    <row r="12" spans="1:21" s="2" customFormat="1" ht="24.95" hidden="1" customHeight="1" x14ac:dyDescent="0.15">
      <c r="A12" s="544"/>
      <c r="B12" s="512"/>
      <c r="C12" s="513"/>
      <c r="D12" s="514"/>
      <c r="E12" s="515"/>
    </row>
    <row r="13" spans="1:21" s="2" customFormat="1" ht="24.95" customHeight="1" x14ac:dyDescent="0.15">
      <c r="A13" s="555" t="s">
        <v>198</v>
      </c>
      <c r="B13" s="511" t="s">
        <v>199</v>
      </c>
      <c r="C13" s="68">
        <v>3091289610</v>
      </c>
      <c r="D13" s="68">
        <v>3064794290</v>
      </c>
      <c r="E13" s="83">
        <f>D13-C13</f>
        <v>-26495320</v>
      </c>
    </row>
    <row r="14" spans="1:21" s="2" customFormat="1" ht="24.95" customHeight="1" x14ac:dyDescent="0.15">
      <c r="A14" s="556"/>
      <c r="B14" s="512"/>
      <c r="C14" s="499" t="s">
        <v>455</v>
      </c>
      <c r="D14" s="500"/>
      <c r="E14" s="501"/>
    </row>
    <row r="15" spans="1:21" s="2" customFormat="1" ht="24.95" customHeight="1" x14ac:dyDescent="0.15">
      <c r="A15" s="557"/>
      <c r="B15" s="511" t="s">
        <v>241</v>
      </c>
      <c r="C15" s="68">
        <v>303872960</v>
      </c>
      <c r="D15" s="68">
        <v>300623430</v>
      </c>
      <c r="E15" s="83">
        <f>D15-C15</f>
        <v>-3249530</v>
      </c>
    </row>
    <row r="16" spans="1:21" s="2" customFormat="1" ht="24.95" customHeight="1" x14ac:dyDescent="0.15">
      <c r="A16" s="540"/>
      <c r="B16" s="512"/>
      <c r="C16" s="513" t="s">
        <v>456</v>
      </c>
      <c r="D16" s="514"/>
      <c r="E16" s="515"/>
    </row>
    <row r="17" spans="1:7" s="2" customFormat="1" ht="24.95" hidden="1" customHeight="1" x14ac:dyDescent="0.15">
      <c r="A17" s="551" t="s">
        <v>387</v>
      </c>
      <c r="B17" s="511" t="s">
        <v>388</v>
      </c>
      <c r="C17" s="68">
        <v>224642170</v>
      </c>
      <c r="D17" s="68">
        <v>250657622</v>
      </c>
      <c r="E17" s="83">
        <f>D17-C17</f>
        <v>26015452</v>
      </c>
    </row>
    <row r="18" spans="1:7" s="2" customFormat="1" ht="24.95" hidden="1" customHeight="1" x14ac:dyDescent="0.15">
      <c r="A18" s="543"/>
      <c r="B18" s="517"/>
      <c r="C18" s="552" t="s">
        <v>396</v>
      </c>
      <c r="D18" s="538"/>
      <c r="E18" s="539"/>
    </row>
    <row r="19" spans="1:7" s="2" customFormat="1" ht="24.95" customHeight="1" x14ac:dyDescent="0.15">
      <c r="A19" s="551" t="s">
        <v>213</v>
      </c>
      <c r="B19" s="511" t="s">
        <v>242</v>
      </c>
      <c r="C19" s="68">
        <v>376429106</v>
      </c>
      <c r="D19" s="68">
        <v>75983106</v>
      </c>
      <c r="E19" s="83">
        <f>D19-C19</f>
        <v>-300446000</v>
      </c>
    </row>
    <row r="20" spans="1:7" s="2" customFormat="1" ht="24.95" customHeight="1" x14ac:dyDescent="0.15">
      <c r="A20" s="553"/>
      <c r="B20" s="554"/>
      <c r="C20" s="546" t="s">
        <v>444</v>
      </c>
      <c r="D20" s="547"/>
      <c r="E20" s="548"/>
    </row>
    <row r="21" spans="1:7" s="2" customFormat="1" ht="24.95" customHeight="1" x14ac:dyDescent="0.15">
      <c r="A21" s="65"/>
      <c r="B21" s="65"/>
      <c r="C21" s="79"/>
      <c r="D21" s="79"/>
      <c r="E21" s="79"/>
    </row>
    <row r="22" spans="1:7" s="2" customFormat="1" ht="24.95" customHeight="1" x14ac:dyDescent="0.15">
      <c r="A22" s="77" t="s">
        <v>232</v>
      </c>
      <c r="B22" s="78"/>
      <c r="C22" s="79"/>
      <c r="D22" s="79"/>
      <c r="E22" s="62" t="s">
        <v>228</v>
      </c>
      <c r="F22" s="4"/>
    </row>
    <row r="23" spans="1:7" s="2" customFormat="1" ht="24.95" customHeight="1" x14ac:dyDescent="0.15">
      <c r="A23" s="534" t="s">
        <v>227</v>
      </c>
      <c r="B23" s="535"/>
      <c r="C23" s="80" t="s">
        <v>426</v>
      </c>
      <c r="D23" s="80" t="s">
        <v>427</v>
      </c>
      <c r="E23" s="81" t="s">
        <v>216</v>
      </c>
    </row>
    <row r="24" spans="1:7" s="2" customFormat="1" ht="24.95" customHeight="1" x14ac:dyDescent="0.15">
      <c r="A24" s="542" t="s">
        <v>18</v>
      </c>
      <c r="B24" s="545" t="s">
        <v>402</v>
      </c>
      <c r="C24" s="70">
        <v>2176901940</v>
      </c>
      <c r="D24" s="70">
        <v>2247745920</v>
      </c>
      <c r="E24" s="82">
        <f>D24-C24</f>
        <v>70843980</v>
      </c>
    </row>
    <row r="25" spans="1:7" s="2" customFormat="1" ht="24.95" customHeight="1" x14ac:dyDescent="0.15">
      <c r="A25" s="543"/>
      <c r="B25" s="509"/>
      <c r="C25" s="537" t="s">
        <v>431</v>
      </c>
      <c r="D25" s="538"/>
      <c r="E25" s="539"/>
    </row>
    <row r="26" spans="1:7" s="2" customFormat="1" ht="24.95" customHeight="1" x14ac:dyDescent="0.15">
      <c r="A26" s="543"/>
      <c r="B26" s="508" t="s">
        <v>403</v>
      </c>
      <c r="C26" s="356">
        <v>772513200</v>
      </c>
      <c r="D26" s="356">
        <v>634040560</v>
      </c>
      <c r="E26" s="357">
        <f>D26-C26</f>
        <v>-138472640</v>
      </c>
    </row>
    <row r="27" spans="1:7" s="2" customFormat="1" ht="24.95" customHeight="1" x14ac:dyDescent="0.15">
      <c r="A27" s="543"/>
      <c r="B27" s="509"/>
      <c r="C27" s="546" t="s">
        <v>445</v>
      </c>
      <c r="D27" s="547"/>
      <c r="E27" s="548"/>
    </row>
    <row r="28" spans="1:7" s="2" customFormat="1" ht="24.95" hidden="1" customHeight="1" x14ac:dyDescent="0.15">
      <c r="A28" s="543"/>
      <c r="B28" s="508" t="s">
        <v>408</v>
      </c>
      <c r="C28" s="415">
        <v>4200000</v>
      </c>
      <c r="D28" s="415">
        <v>4200000</v>
      </c>
      <c r="E28" s="416">
        <f>D28-C28</f>
        <v>0</v>
      </c>
    </row>
    <row r="29" spans="1:7" s="2" customFormat="1" ht="24.95" hidden="1" customHeight="1" x14ac:dyDescent="0.15">
      <c r="A29" s="543"/>
      <c r="B29" s="509"/>
      <c r="C29" s="510" t="s">
        <v>409</v>
      </c>
      <c r="D29" s="518"/>
      <c r="E29" s="519"/>
    </row>
    <row r="30" spans="1:7" s="2" customFormat="1" ht="24.95" customHeight="1" x14ac:dyDescent="0.15">
      <c r="A30" s="543"/>
      <c r="B30" s="508" t="s">
        <v>407</v>
      </c>
      <c r="C30" s="415">
        <v>258515491</v>
      </c>
      <c r="D30" s="415">
        <v>237148873</v>
      </c>
      <c r="E30" s="416">
        <f>D30-C30</f>
        <v>-21366618</v>
      </c>
    </row>
    <row r="31" spans="1:7" s="2" customFormat="1" ht="24.95" customHeight="1" x14ac:dyDescent="0.15">
      <c r="A31" s="543"/>
      <c r="B31" s="509"/>
      <c r="C31" s="549" t="s">
        <v>432</v>
      </c>
      <c r="D31" s="549"/>
      <c r="E31" s="550"/>
    </row>
    <row r="32" spans="1:7" s="2" customFormat="1" ht="24.95" customHeight="1" x14ac:dyDescent="0.15">
      <c r="A32" s="543"/>
      <c r="B32" s="536" t="s">
        <v>404</v>
      </c>
      <c r="C32" s="70">
        <v>303018040</v>
      </c>
      <c r="D32" s="70">
        <v>301121110</v>
      </c>
      <c r="E32" s="82">
        <f>D32-C32</f>
        <v>-1896930</v>
      </c>
      <c r="F32" s="4"/>
      <c r="G32" s="4"/>
    </row>
    <row r="33" spans="1:7" s="2" customFormat="1" ht="24.95" customHeight="1" x14ac:dyDescent="0.15">
      <c r="A33" s="544"/>
      <c r="B33" s="509"/>
      <c r="C33" s="537" t="s">
        <v>433</v>
      </c>
      <c r="D33" s="538"/>
      <c r="E33" s="539"/>
    </row>
    <row r="34" spans="1:7" s="2" customFormat="1" ht="24.95" hidden="1" customHeight="1" x14ac:dyDescent="0.15">
      <c r="A34" s="505" t="s">
        <v>24</v>
      </c>
      <c r="B34" s="541" t="s">
        <v>401</v>
      </c>
      <c r="C34" s="70">
        <v>3500000</v>
      </c>
      <c r="D34" s="70">
        <v>1800000</v>
      </c>
      <c r="E34" s="82">
        <f>D34-C34</f>
        <v>-1700000</v>
      </c>
      <c r="F34" s="4"/>
      <c r="G34" s="4"/>
    </row>
    <row r="35" spans="1:7" s="2" customFormat="1" ht="24.95" hidden="1" customHeight="1" x14ac:dyDescent="0.15">
      <c r="A35" s="540"/>
      <c r="B35" s="509"/>
      <c r="C35" s="537" t="s">
        <v>397</v>
      </c>
      <c r="D35" s="538"/>
      <c r="E35" s="539"/>
    </row>
    <row r="36" spans="1:7" s="2" customFormat="1" ht="24.95" hidden="1" customHeight="1" x14ac:dyDescent="0.15">
      <c r="A36" s="504" t="s">
        <v>27</v>
      </c>
      <c r="B36" s="524" t="s">
        <v>28</v>
      </c>
      <c r="C36" s="84">
        <v>1000000</v>
      </c>
      <c r="D36" s="67">
        <v>1000000</v>
      </c>
      <c r="E36" s="83">
        <f>D36-C36</f>
        <v>0</v>
      </c>
    </row>
    <row r="37" spans="1:7" s="2" customFormat="1" ht="24.95" hidden="1" customHeight="1" x14ac:dyDescent="0.15">
      <c r="A37" s="520"/>
      <c r="B37" s="509"/>
      <c r="C37" s="525" t="s">
        <v>398</v>
      </c>
      <c r="D37" s="526"/>
      <c r="E37" s="527"/>
    </row>
    <row r="38" spans="1:7" s="2" customFormat="1" ht="24.95" customHeight="1" x14ac:dyDescent="0.15">
      <c r="A38" s="521"/>
      <c r="B38" s="511" t="s">
        <v>389</v>
      </c>
      <c r="C38" s="71">
        <v>57529200</v>
      </c>
      <c r="D38" s="71">
        <v>83048880</v>
      </c>
      <c r="E38" s="85">
        <f>D38-C38</f>
        <v>25519680</v>
      </c>
    </row>
    <row r="39" spans="1:7" s="2" customFormat="1" ht="24.95" customHeight="1" x14ac:dyDescent="0.15">
      <c r="A39" s="522"/>
      <c r="B39" s="517"/>
      <c r="C39" s="513" t="s">
        <v>434</v>
      </c>
      <c r="D39" s="514"/>
      <c r="E39" s="515"/>
    </row>
    <row r="40" spans="1:7" s="2" customFormat="1" ht="24.95" customHeight="1" x14ac:dyDescent="0.15">
      <c r="A40" s="505"/>
      <c r="B40" s="528" t="s">
        <v>399</v>
      </c>
      <c r="C40" s="66">
        <v>125412210</v>
      </c>
      <c r="D40" s="69">
        <v>137874960</v>
      </c>
      <c r="E40" s="85">
        <f>D40-C40</f>
        <v>12462750</v>
      </c>
    </row>
    <row r="41" spans="1:7" s="2" customFormat="1" ht="24.95" customHeight="1" x14ac:dyDescent="0.15">
      <c r="A41" s="505"/>
      <c r="B41" s="529"/>
      <c r="C41" s="530" t="s">
        <v>435</v>
      </c>
      <c r="D41" s="526"/>
      <c r="E41" s="527"/>
    </row>
    <row r="42" spans="1:7" s="2" customFormat="1" ht="24.95" customHeight="1" x14ac:dyDescent="0.15">
      <c r="A42" s="505"/>
      <c r="B42" s="531" t="s">
        <v>54</v>
      </c>
      <c r="C42" s="86">
        <v>1560000</v>
      </c>
      <c r="D42" s="87">
        <v>4200000</v>
      </c>
      <c r="E42" s="88">
        <f>D42-C42</f>
        <v>2640000</v>
      </c>
    </row>
    <row r="43" spans="1:7" s="2" customFormat="1" ht="24.95" customHeight="1" x14ac:dyDescent="0.15">
      <c r="A43" s="505"/>
      <c r="B43" s="532"/>
      <c r="C43" s="499" t="s">
        <v>436</v>
      </c>
      <c r="D43" s="500"/>
      <c r="E43" s="501"/>
    </row>
    <row r="44" spans="1:7" s="2" customFormat="1" ht="24.95" customHeight="1" x14ac:dyDescent="0.15">
      <c r="A44" s="523"/>
      <c r="B44" s="511" t="s">
        <v>244</v>
      </c>
      <c r="C44" s="71">
        <v>60350000</v>
      </c>
      <c r="D44" s="71">
        <v>77560000</v>
      </c>
      <c r="E44" s="85">
        <f>D44-C44</f>
        <v>17210000</v>
      </c>
    </row>
    <row r="45" spans="1:7" s="2" customFormat="1" ht="24.95" customHeight="1" x14ac:dyDescent="0.15">
      <c r="A45" s="507"/>
      <c r="B45" s="517"/>
      <c r="C45" s="533" t="s">
        <v>437</v>
      </c>
      <c r="D45" s="514"/>
      <c r="E45" s="515"/>
    </row>
    <row r="46" spans="1:7" s="2" customFormat="1" ht="24.95" customHeight="1" x14ac:dyDescent="0.15">
      <c r="A46" s="504" t="s">
        <v>59</v>
      </c>
      <c r="B46" s="511" t="s">
        <v>406</v>
      </c>
      <c r="C46" s="84">
        <v>1000000</v>
      </c>
      <c r="D46" s="67">
        <v>5000000</v>
      </c>
      <c r="E46" s="83">
        <f>D46-C46</f>
        <v>4000000</v>
      </c>
    </row>
    <row r="47" spans="1:7" s="2" customFormat="1" ht="24.95" customHeight="1" x14ac:dyDescent="0.15">
      <c r="A47" s="505"/>
      <c r="B47" s="517"/>
      <c r="C47" s="510" t="s">
        <v>439</v>
      </c>
      <c r="D47" s="518"/>
      <c r="E47" s="519"/>
    </row>
    <row r="48" spans="1:7" s="2" customFormat="1" ht="24.95" customHeight="1" x14ac:dyDescent="0.15">
      <c r="A48" s="505"/>
      <c r="B48" s="511" t="s">
        <v>61</v>
      </c>
      <c r="C48" s="68">
        <v>8100000</v>
      </c>
      <c r="D48" s="68">
        <v>12000000</v>
      </c>
      <c r="E48" s="83">
        <f>D48-C48</f>
        <v>3900000</v>
      </c>
    </row>
    <row r="49" spans="1:6" s="2" customFormat="1" ht="24.95" customHeight="1" x14ac:dyDescent="0.15">
      <c r="A49" s="505"/>
      <c r="B49" s="512"/>
      <c r="C49" s="513" t="s">
        <v>448</v>
      </c>
      <c r="D49" s="514"/>
      <c r="E49" s="515"/>
    </row>
    <row r="50" spans="1:6" s="2" customFormat="1" ht="24.95" customHeight="1" x14ac:dyDescent="0.15">
      <c r="A50" s="505"/>
      <c r="B50" s="511" t="s">
        <v>63</v>
      </c>
      <c r="C50" s="68">
        <v>19620000</v>
      </c>
      <c r="D50" s="68">
        <v>24320000</v>
      </c>
      <c r="E50" s="83">
        <f>D50-C50</f>
        <v>4700000</v>
      </c>
    </row>
    <row r="51" spans="1:6" s="2" customFormat="1" ht="24.95" customHeight="1" x14ac:dyDescent="0.15">
      <c r="A51" s="516"/>
      <c r="B51" s="512"/>
      <c r="C51" s="513" t="s">
        <v>438</v>
      </c>
      <c r="D51" s="514"/>
      <c r="E51" s="515"/>
    </row>
    <row r="52" spans="1:6" s="2" customFormat="1" ht="24.95" customHeight="1" x14ac:dyDescent="0.15">
      <c r="A52" s="504" t="s">
        <v>66</v>
      </c>
      <c r="B52" s="508" t="s">
        <v>67</v>
      </c>
      <c r="C52" s="360">
        <v>530132629</v>
      </c>
      <c r="D52" s="360">
        <v>465552425</v>
      </c>
      <c r="E52" s="83">
        <f>D52-C52</f>
        <v>-64580204</v>
      </c>
    </row>
    <row r="53" spans="1:6" s="2" customFormat="1" ht="24.95" customHeight="1" x14ac:dyDescent="0.15">
      <c r="A53" s="505"/>
      <c r="B53" s="509"/>
      <c r="C53" s="510" t="s">
        <v>440</v>
      </c>
      <c r="D53" s="500"/>
      <c r="E53" s="501"/>
    </row>
    <row r="54" spans="1:6" s="2" customFormat="1" ht="24.95" customHeight="1" x14ac:dyDescent="0.15">
      <c r="A54" s="505"/>
      <c r="B54" s="508" t="s">
        <v>68</v>
      </c>
      <c r="C54" s="360">
        <v>73398180</v>
      </c>
      <c r="D54" s="360">
        <v>69580000</v>
      </c>
      <c r="E54" s="83">
        <f>D54-C54</f>
        <v>-3818180</v>
      </c>
    </row>
    <row r="55" spans="1:6" s="2" customFormat="1" ht="24.95" customHeight="1" x14ac:dyDescent="0.15">
      <c r="A55" s="505"/>
      <c r="B55" s="509"/>
      <c r="C55" s="510" t="s">
        <v>446</v>
      </c>
      <c r="D55" s="500"/>
      <c r="E55" s="501"/>
    </row>
    <row r="56" spans="1:6" s="2" customFormat="1" ht="24.75" customHeight="1" x14ac:dyDescent="0.15">
      <c r="A56" s="506"/>
      <c r="B56" s="497" t="s">
        <v>70</v>
      </c>
      <c r="C56" s="360">
        <v>54780000</v>
      </c>
      <c r="D56" s="360">
        <v>59518000</v>
      </c>
      <c r="E56" s="89">
        <f>D56-C56</f>
        <v>4738000</v>
      </c>
      <c r="F56" s="4"/>
    </row>
    <row r="57" spans="1:6" s="2" customFormat="1" ht="24.95" customHeight="1" x14ac:dyDescent="0.15">
      <c r="A57" s="507"/>
      <c r="B57" s="498"/>
      <c r="C57" s="499" t="s">
        <v>447</v>
      </c>
      <c r="D57" s="500"/>
      <c r="E57" s="501"/>
    </row>
    <row r="58" spans="1:6" s="2" customFormat="1" ht="24.75" hidden="1" customHeight="1" x14ac:dyDescent="0.15">
      <c r="A58" s="486" t="s">
        <v>75</v>
      </c>
      <c r="B58" s="487" t="s">
        <v>237</v>
      </c>
      <c r="C58" s="358">
        <v>20200000</v>
      </c>
      <c r="D58" s="358">
        <v>29780000</v>
      </c>
      <c r="E58" s="359">
        <f>D58-C58</f>
        <v>9580000</v>
      </c>
      <c r="F58" s="4"/>
    </row>
    <row r="59" spans="1:6" s="2" customFormat="1" ht="24.95" hidden="1" customHeight="1" x14ac:dyDescent="0.15">
      <c r="A59" s="486"/>
      <c r="B59" s="487"/>
      <c r="C59" s="488" t="s">
        <v>390</v>
      </c>
      <c r="D59" s="489"/>
      <c r="E59" s="490"/>
    </row>
    <row r="60" spans="1:6" s="2" customFormat="1" ht="24.95" customHeight="1" x14ac:dyDescent="0.15">
      <c r="A60" s="495" t="s">
        <v>410</v>
      </c>
      <c r="B60" s="497" t="s">
        <v>411</v>
      </c>
      <c r="C60" s="417">
        <v>100000000</v>
      </c>
      <c r="D60" s="67">
        <v>0</v>
      </c>
      <c r="E60" s="83">
        <f>D60-C60</f>
        <v>-100000000</v>
      </c>
    </row>
    <row r="61" spans="1:6" s="2" customFormat="1" ht="24.95" customHeight="1" x14ac:dyDescent="0.15">
      <c r="A61" s="496"/>
      <c r="B61" s="498"/>
      <c r="C61" s="499" t="s">
        <v>449</v>
      </c>
      <c r="D61" s="500"/>
      <c r="E61" s="501"/>
    </row>
    <row r="62" spans="1:6" s="2" customFormat="1" ht="24.95" customHeight="1" x14ac:dyDescent="0.15">
      <c r="A62" s="491" t="s">
        <v>400</v>
      </c>
      <c r="B62" s="493" t="s">
        <v>87</v>
      </c>
      <c r="C62" s="68">
        <v>76433280</v>
      </c>
      <c r="D62" s="68">
        <v>18963040</v>
      </c>
      <c r="E62" s="89">
        <f>D62-C62</f>
        <v>-57470240</v>
      </c>
    </row>
    <row r="63" spans="1:6" s="2" customFormat="1" ht="24.95" customHeight="1" x14ac:dyDescent="0.15">
      <c r="A63" s="492"/>
      <c r="B63" s="494"/>
      <c r="C63" s="488" t="s">
        <v>443</v>
      </c>
      <c r="D63" s="489"/>
      <c r="E63" s="490"/>
    </row>
    <row r="64" spans="1:6" s="2" customFormat="1" ht="24.95" customHeight="1" x14ac:dyDescent="0.15">
      <c r="A64" s="502" t="s">
        <v>441</v>
      </c>
      <c r="B64" s="503" t="s">
        <v>442</v>
      </c>
      <c r="C64" s="423">
        <v>285259830</v>
      </c>
      <c r="D64" s="423">
        <v>203722232</v>
      </c>
      <c r="E64" s="424">
        <f>D64-C64</f>
        <v>-81537598</v>
      </c>
    </row>
    <row r="65" spans="1:6" s="2" customFormat="1" ht="24.95" customHeight="1" x14ac:dyDescent="0.15">
      <c r="A65" s="496"/>
      <c r="B65" s="498"/>
      <c r="C65" s="499" t="s">
        <v>457</v>
      </c>
      <c r="D65" s="500"/>
      <c r="E65" s="501"/>
    </row>
    <row r="66" spans="1:6" s="2" customFormat="1" ht="24.75" customHeight="1" x14ac:dyDescent="0.15">
      <c r="A66" s="491" t="s">
        <v>412</v>
      </c>
      <c r="B66" s="493" t="s">
        <v>413</v>
      </c>
      <c r="C66" s="68">
        <v>10000000</v>
      </c>
      <c r="D66" s="68">
        <v>0</v>
      </c>
      <c r="E66" s="89">
        <f>D66-C66</f>
        <v>-10000000</v>
      </c>
      <c r="F66" s="4"/>
    </row>
    <row r="67" spans="1:6" s="2" customFormat="1" ht="24.95" customHeight="1" x14ac:dyDescent="0.15">
      <c r="A67" s="492"/>
      <c r="B67" s="494"/>
      <c r="C67" s="488" t="s">
        <v>450</v>
      </c>
      <c r="D67" s="489"/>
      <c r="E67" s="490"/>
    </row>
  </sheetData>
  <mergeCells count="79">
    <mergeCell ref="A1:E1"/>
    <mergeCell ref="A4:B4"/>
    <mergeCell ref="A5:A8"/>
    <mergeCell ref="B5:B6"/>
    <mergeCell ref="C6:E6"/>
    <mergeCell ref="B7:B8"/>
    <mergeCell ref="C8:E8"/>
    <mergeCell ref="A13:A16"/>
    <mergeCell ref="B13:B14"/>
    <mergeCell ref="B15:B16"/>
    <mergeCell ref="C16:E16"/>
    <mergeCell ref="A9:A10"/>
    <mergeCell ref="B9:B10"/>
    <mergeCell ref="C10:E10"/>
    <mergeCell ref="A11:A12"/>
    <mergeCell ref="B11:B12"/>
    <mergeCell ref="C12:E12"/>
    <mergeCell ref="C14:E14"/>
    <mergeCell ref="A17:A18"/>
    <mergeCell ref="B17:B18"/>
    <mergeCell ref="C18:E18"/>
    <mergeCell ref="A19:A20"/>
    <mergeCell ref="B19:B20"/>
    <mergeCell ref="C20:E20"/>
    <mergeCell ref="A23:B23"/>
    <mergeCell ref="B32:B33"/>
    <mergeCell ref="C33:E33"/>
    <mergeCell ref="A34:A35"/>
    <mergeCell ref="B34:B35"/>
    <mergeCell ref="C35:E35"/>
    <mergeCell ref="A24:A33"/>
    <mergeCell ref="C25:E25"/>
    <mergeCell ref="B24:B25"/>
    <mergeCell ref="C27:E27"/>
    <mergeCell ref="B26:B27"/>
    <mergeCell ref="B30:B31"/>
    <mergeCell ref="C31:E31"/>
    <mergeCell ref="B28:B29"/>
    <mergeCell ref="C29:E29"/>
    <mergeCell ref="A36:A45"/>
    <mergeCell ref="B36:B37"/>
    <mergeCell ref="C37:E37"/>
    <mergeCell ref="B38:B39"/>
    <mergeCell ref="C39:E39"/>
    <mergeCell ref="B40:B41"/>
    <mergeCell ref="C41:E41"/>
    <mergeCell ref="B42:B43"/>
    <mergeCell ref="C43:E43"/>
    <mergeCell ref="B44:B45"/>
    <mergeCell ref="C45:E45"/>
    <mergeCell ref="B48:B49"/>
    <mergeCell ref="C49:E49"/>
    <mergeCell ref="B50:B51"/>
    <mergeCell ref="C51:E51"/>
    <mergeCell ref="A46:A51"/>
    <mergeCell ref="B46:B47"/>
    <mergeCell ref="C47:E47"/>
    <mergeCell ref="A52:A57"/>
    <mergeCell ref="B52:B53"/>
    <mergeCell ref="C53:E53"/>
    <mergeCell ref="B54:B55"/>
    <mergeCell ref="C55:E55"/>
    <mergeCell ref="B56:B57"/>
    <mergeCell ref="C57:E57"/>
    <mergeCell ref="A58:A59"/>
    <mergeCell ref="B58:B59"/>
    <mergeCell ref="C59:E59"/>
    <mergeCell ref="A66:A67"/>
    <mergeCell ref="B66:B67"/>
    <mergeCell ref="C67:E67"/>
    <mergeCell ref="A60:A61"/>
    <mergeCell ref="B60:B61"/>
    <mergeCell ref="C61:E61"/>
    <mergeCell ref="A62:A63"/>
    <mergeCell ref="B62:B63"/>
    <mergeCell ref="C63:E63"/>
    <mergeCell ref="A64:A65"/>
    <mergeCell ref="B64:B65"/>
    <mergeCell ref="C65:E65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95" orientation="portrait" r:id="rId1"/>
  <headerFooter>
    <oddFooter>&amp;R무량수전노인전문요양원(2022.09.05)</oddFooter>
  </headerFooter>
  <rowBreaks count="1" manualBreakCount="1">
    <brk id="3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3</cp:revision>
  <cp:lastPrinted>2022-10-13T03:04:16Z</cp:lastPrinted>
  <dcterms:modified xsi:type="dcterms:W3CDTF">2022-12-12T04:39:36Z</dcterms:modified>
  <cp:version>9.104.137.47802</cp:version>
</cp:coreProperties>
</file>