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지연파일\예산 결산\2024년\최초본예산\최종\"/>
    </mc:Choice>
  </mc:AlternateContent>
  <xr:revisionPtr revIDLastSave="0" documentId="13_ncr:1_{C92F04E2-269E-4ABC-B1BB-6D2A7DAA6D5E}" xr6:coauthVersionLast="47" xr6:coauthVersionMax="47" xr10:uidLastSave="{00000000-0000-0000-0000-000000000000}"/>
  <bookViews>
    <workbookView xWindow="-28920" yWindow="-120" windowWidth="29040" windowHeight="15840" activeTab="5" xr2:uid="{00000000-000D-0000-FFFF-FFFF00000000}"/>
  </bookViews>
  <sheets>
    <sheet name="예산표지" sheetId="14" r:id="rId1"/>
    <sheet name="예산총칙" sheetId="3" r:id="rId2"/>
    <sheet name="예산총괄 " sheetId="6" r:id="rId3"/>
    <sheet name="예산내역(세입)" sheetId="13" r:id="rId4"/>
    <sheet name="예산내역(세출)" sheetId="12" r:id="rId5"/>
    <sheet name="예산변경사유서" sheetId="16" r:id="rId6"/>
  </sheets>
  <definedNames>
    <definedName name="_xlnm.Print_Area" localSheetId="3">'예산내역(세입)'!$A$1:$T$111</definedName>
    <definedName name="_xlnm.Print_Area" localSheetId="4">'예산내역(세출)'!$A$1:$R$197</definedName>
    <definedName name="_xlnm.Print_Area" localSheetId="5">예산변경사유서!$A$1:$E$65</definedName>
    <definedName name="_xlnm.Print_Area" localSheetId="2">'예산총괄 '!$A$1:$E$33</definedName>
    <definedName name="_xlnm.Print_Area" localSheetId="1">예산총칙!$A$1:$A$24</definedName>
    <definedName name="_xlnm.Print_Area" localSheetId="0">예산표지!$A$1:$A$13</definedName>
    <definedName name="_xlnm.Print_Titles" localSheetId="3">'예산내역(세입)'!$2:$4</definedName>
    <definedName name="_xlnm.Print_Titles" localSheetId="4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0" i="12" l="1"/>
  <c r="G5" i="13"/>
  <c r="G190" i="12"/>
  <c r="G191" i="12"/>
  <c r="G192" i="12"/>
  <c r="G193" i="12"/>
  <c r="G189" i="12"/>
  <c r="G182" i="12"/>
  <c r="G187" i="12"/>
  <c r="G188" i="12"/>
  <c r="G186" i="12"/>
  <c r="G181" i="12"/>
  <c r="G180" i="12"/>
  <c r="G171" i="12"/>
  <c r="G172" i="12"/>
  <c r="G160" i="12"/>
  <c r="G159" i="12"/>
  <c r="G158" i="12"/>
  <c r="G153" i="12"/>
  <c r="G149" i="12"/>
  <c r="G137" i="12"/>
  <c r="G136" i="12"/>
  <c r="G135" i="12"/>
  <c r="G131" i="12"/>
  <c r="G123" i="12"/>
  <c r="G124" i="12"/>
  <c r="G125" i="12"/>
  <c r="G126" i="12"/>
  <c r="G112" i="12"/>
  <c r="G110" i="12"/>
  <c r="G84" i="12"/>
  <c r="G60" i="12"/>
  <c r="G59" i="12"/>
  <c r="G58" i="12"/>
  <c r="E58" i="12"/>
  <c r="G55" i="12"/>
  <c r="G54" i="12"/>
  <c r="G40" i="12"/>
  <c r="G36" i="12"/>
  <c r="G34" i="12"/>
  <c r="G14" i="12"/>
  <c r="G8" i="12"/>
  <c r="G7" i="12"/>
  <c r="G6" i="12"/>
  <c r="G5" i="12"/>
  <c r="G94" i="13"/>
  <c r="G92" i="13"/>
  <c r="G91" i="13"/>
  <c r="G89" i="13"/>
  <c r="G88" i="13"/>
  <c r="G85" i="13"/>
  <c r="G84" i="13"/>
  <c r="G83" i="13"/>
  <c r="G78" i="13"/>
  <c r="G54" i="13"/>
  <c r="G53" i="13"/>
  <c r="G52" i="13"/>
  <c r="G50" i="13"/>
  <c r="G49" i="13"/>
  <c r="G48" i="13"/>
  <c r="G51" i="13"/>
  <c r="G39" i="13"/>
  <c r="G34" i="13"/>
  <c r="G33" i="13"/>
  <c r="G32" i="13"/>
  <c r="G24" i="13"/>
  <c r="G8" i="13"/>
  <c r="G7" i="13"/>
  <c r="G6" i="13"/>
  <c r="E5" i="16" l="1"/>
  <c r="E33" i="6" l="1"/>
  <c r="E32" i="6"/>
  <c r="E31" i="6"/>
  <c r="E30" i="6"/>
  <c r="E29" i="6"/>
  <c r="E28" i="6"/>
  <c r="E27" i="6"/>
  <c r="E26" i="6"/>
  <c r="E25" i="6"/>
  <c r="E20" i="6"/>
  <c r="E24" i="6"/>
  <c r="E23" i="6"/>
  <c r="E22" i="6"/>
  <c r="E21" i="6"/>
  <c r="E16" i="6"/>
  <c r="E14" i="6"/>
  <c r="E13" i="6"/>
  <c r="E12" i="6"/>
  <c r="E11" i="6"/>
  <c r="E10" i="6"/>
  <c r="E9" i="6"/>
  <c r="E8" i="6"/>
  <c r="E7" i="6"/>
  <c r="E6" i="6"/>
  <c r="E5" i="6"/>
  <c r="E62" i="16"/>
  <c r="E60" i="16"/>
  <c r="E56" i="16"/>
  <c r="E64" i="16"/>
  <c r="E58" i="16"/>
  <c r="E54" i="16"/>
  <c r="E50" i="16"/>
  <c r="E48" i="16"/>
  <c r="E46" i="16"/>
  <c r="E44" i="16"/>
  <c r="E42" i="16"/>
  <c r="E40" i="16"/>
  <c r="E38" i="16"/>
  <c r="E36" i="16"/>
  <c r="E34" i="16"/>
  <c r="E32" i="16"/>
  <c r="E28" i="16"/>
  <c r="E26" i="16"/>
  <c r="E21" i="16"/>
  <c r="E17" i="16"/>
  <c r="E15" i="16"/>
  <c r="E13" i="16"/>
  <c r="E11" i="16"/>
  <c r="E7" i="16"/>
  <c r="F182" i="12"/>
  <c r="F181" i="12"/>
  <c r="F180" i="12"/>
  <c r="E172" i="12"/>
  <c r="F160" i="12"/>
  <c r="F159" i="12"/>
  <c r="F158" i="12"/>
  <c r="F153" i="12"/>
  <c r="F149" i="12"/>
  <c r="F137" i="12"/>
  <c r="F136" i="12"/>
  <c r="F135" i="12"/>
  <c r="F131" i="12"/>
  <c r="F126" i="12"/>
  <c r="F125" i="12"/>
  <c r="F124" i="12"/>
  <c r="F123" i="12"/>
  <c r="F112" i="12"/>
  <c r="F110" i="12"/>
  <c r="F84" i="12"/>
  <c r="F60" i="12"/>
  <c r="F59" i="12"/>
  <c r="F58" i="12"/>
  <c r="F57" i="12"/>
  <c r="F56" i="12"/>
  <c r="F55" i="12"/>
  <c r="F54" i="12"/>
  <c r="F40" i="12"/>
  <c r="F36" i="12"/>
  <c r="F34" i="12"/>
  <c r="F14" i="12"/>
  <c r="F8" i="12"/>
  <c r="F7" i="12"/>
  <c r="F6" i="12"/>
  <c r="F85" i="13"/>
  <c r="F86" i="13"/>
  <c r="F88" i="13"/>
  <c r="F89" i="13"/>
  <c r="F90" i="13"/>
  <c r="F91" i="13"/>
  <c r="F92" i="13"/>
  <c r="F94" i="13"/>
  <c r="F108" i="13" l="1"/>
  <c r="F87" i="13"/>
  <c r="F78" i="13"/>
  <c r="F54" i="13"/>
  <c r="F53" i="13"/>
  <c r="F52" i="13"/>
  <c r="F51" i="13"/>
  <c r="F50" i="13"/>
  <c r="F49" i="13"/>
  <c r="F48" i="13"/>
  <c r="F39" i="13"/>
  <c r="F34" i="13"/>
  <c r="F33" i="13"/>
  <c r="F32" i="13"/>
  <c r="F24" i="13"/>
  <c r="F8" i="13"/>
  <c r="F7" i="13"/>
  <c r="F6" i="13"/>
  <c r="E15" i="6"/>
  <c r="R145" i="12"/>
  <c r="R116" i="12"/>
  <c r="E89" i="13"/>
  <c r="D191" i="12" l="1"/>
  <c r="D190" i="12" s="1"/>
  <c r="E191" i="12" l="1"/>
  <c r="R193" i="12"/>
  <c r="R192" i="12"/>
  <c r="R172" i="12"/>
  <c r="D171" i="12" l="1"/>
  <c r="D170" i="12" s="1"/>
  <c r="F170" i="12" s="1"/>
  <c r="E24" i="13" l="1"/>
  <c r="R47" i="12"/>
  <c r="R40" i="12"/>
  <c r="R182" i="12" l="1"/>
  <c r="R183" i="12"/>
  <c r="R161" i="12" l="1"/>
  <c r="R32" i="12" l="1"/>
  <c r="R31" i="12"/>
  <c r="R30" i="12"/>
  <c r="R33" i="12"/>
  <c r="R20" i="12"/>
  <c r="R24" i="12" l="1"/>
  <c r="T107" i="13" l="1"/>
  <c r="T106" i="13"/>
  <c r="T104" i="13"/>
  <c r="T105" i="13"/>
  <c r="R185" i="12" l="1"/>
  <c r="R8" i="12"/>
  <c r="R184" i="12" l="1"/>
  <c r="T103" i="13" l="1"/>
  <c r="T102" i="13"/>
  <c r="T101" i="13"/>
  <c r="T100" i="13"/>
  <c r="T99" i="13"/>
  <c r="T97" i="13"/>
  <c r="T96" i="13"/>
  <c r="T95" i="13"/>
  <c r="T94" i="13"/>
  <c r="T45" i="13"/>
  <c r="T38" i="13"/>
  <c r="T98" i="13" l="1"/>
  <c r="T34" i="13" l="1"/>
  <c r="R11" i="12"/>
  <c r="R37" i="12" l="1"/>
  <c r="R21" i="12"/>
  <c r="R22" i="12"/>
  <c r="R23" i="12"/>
  <c r="R14" i="12" l="1"/>
  <c r="E8" i="12"/>
  <c r="E94" i="13"/>
  <c r="I36" i="12" l="1"/>
  <c r="I42" i="12"/>
  <c r="R42" i="12" s="1"/>
  <c r="I43" i="12" s="1"/>
  <c r="R43" i="12" s="1"/>
  <c r="E14" i="12"/>
  <c r="I46" i="12" l="1"/>
  <c r="I44" i="12"/>
  <c r="I45" i="12"/>
  <c r="T44" i="13"/>
  <c r="T43" i="13"/>
  <c r="T42" i="13"/>
  <c r="T41" i="13"/>
  <c r="T40" i="13"/>
  <c r="T39" i="13"/>
  <c r="T37" i="13"/>
  <c r="T36" i="13"/>
  <c r="T35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E34" i="13" l="1"/>
  <c r="E39" i="13"/>
  <c r="E30" i="16"/>
  <c r="R122" i="12"/>
  <c r="R156" i="12" l="1"/>
  <c r="R155" i="12"/>
  <c r="R113" i="12"/>
  <c r="T24" i="13" l="1"/>
  <c r="I25" i="13" s="1"/>
  <c r="E182" i="12"/>
  <c r="R169" i="12"/>
  <c r="R168" i="12"/>
  <c r="R167" i="12"/>
  <c r="R166" i="12"/>
  <c r="R165" i="12"/>
  <c r="R164" i="12"/>
  <c r="R163" i="12"/>
  <c r="R162" i="12"/>
  <c r="R160" i="12"/>
  <c r="R158" i="12"/>
  <c r="R157" i="12"/>
  <c r="R154" i="12"/>
  <c r="R153" i="12"/>
  <c r="R152" i="12"/>
  <c r="R151" i="12"/>
  <c r="R150" i="12"/>
  <c r="R149" i="12"/>
  <c r="R147" i="12"/>
  <c r="R146" i="12"/>
  <c r="R144" i="12"/>
  <c r="R143" i="12"/>
  <c r="R142" i="12"/>
  <c r="R141" i="12"/>
  <c r="R140" i="12"/>
  <c r="R139" i="12"/>
  <c r="R138" i="12"/>
  <c r="R134" i="12"/>
  <c r="R133" i="12"/>
  <c r="R132" i="12"/>
  <c r="R131" i="12"/>
  <c r="R130" i="12"/>
  <c r="R129" i="12"/>
  <c r="R128" i="12"/>
  <c r="R127" i="12"/>
  <c r="R126" i="12"/>
  <c r="R125" i="12"/>
  <c r="R121" i="12"/>
  <c r="R118" i="12"/>
  <c r="R115" i="12"/>
  <c r="R117" i="12"/>
  <c r="R114" i="12"/>
  <c r="R112" i="12"/>
  <c r="R111" i="12"/>
  <c r="R110" i="12"/>
  <c r="R109" i="12"/>
  <c r="R108" i="12"/>
  <c r="R107" i="12"/>
  <c r="R106" i="12"/>
  <c r="R105" i="12"/>
  <c r="R103" i="12"/>
  <c r="R102" i="12"/>
  <c r="R101" i="12"/>
  <c r="R100" i="12"/>
  <c r="R99" i="12"/>
  <c r="R97" i="12"/>
  <c r="R96" i="12"/>
  <c r="R95" i="12"/>
  <c r="R94" i="12"/>
  <c r="R93" i="12"/>
  <c r="R92" i="12"/>
  <c r="R91" i="12"/>
  <c r="R90" i="12"/>
  <c r="R89" i="12"/>
  <c r="R88" i="12"/>
  <c r="R87" i="12"/>
  <c r="R86" i="12"/>
  <c r="R85" i="12"/>
  <c r="R83" i="12"/>
  <c r="R84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59" i="12"/>
  <c r="R57" i="12"/>
  <c r="R55" i="12"/>
  <c r="E55" i="12" s="1"/>
  <c r="R39" i="12"/>
  <c r="R35" i="12"/>
  <c r="R34" i="12"/>
  <c r="I49" i="12" l="1"/>
  <c r="R137" i="12"/>
  <c r="R60" i="12"/>
  <c r="T25" i="13"/>
  <c r="E52" i="16" l="1"/>
  <c r="E19" i="16"/>
  <c r="F111" i="13"/>
  <c r="F110" i="13"/>
  <c r="E109" i="13"/>
  <c r="E108" i="13" s="1"/>
  <c r="D16" i="6" s="1"/>
  <c r="D109" i="13"/>
  <c r="D108" i="13" s="1"/>
  <c r="T93" i="13"/>
  <c r="T92" i="13"/>
  <c r="E91" i="13"/>
  <c r="D89" i="13"/>
  <c r="D88" i="13" s="1"/>
  <c r="C15" i="6" s="1"/>
  <c r="E84" i="13"/>
  <c r="D84" i="13"/>
  <c r="F82" i="13"/>
  <c r="F81" i="13"/>
  <c r="E80" i="13"/>
  <c r="D13" i="6" s="1"/>
  <c r="D80" i="13"/>
  <c r="D79" i="13" s="1"/>
  <c r="C13" i="6" s="1"/>
  <c r="T77" i="13"/>
  <c r="T76" i="13"/>
  <c r="T75" i="13"/>
  <c r="T73" i="13"/>
  <c r="T72" i="13"/>
  <c r="T71" i="13"/>
  <c r="T70" i="13"/>
  <c r="T69" i="13"/>
  <c r="T68" i="13"/>
  <c r="T67" i="13"/>
  <c r="T66" i="13"/>
  <c r="T65" i="13"/>
  <c r="T64" i="13"/>
  <c r="T63" i="13"/>
  <c r="T62" i="13"/>
  <c r="T61" i="13"/>
  <c r="T60" i="13"/>
  <c r="T59" i="13"/>
  <c r="T58" i="13"/>
  <c r="T57" i="13"/>
  <c r="D53" i="13"/>
  <c r="D52" i="13" s="1"/>
  <c r="E49" i="13"/>
  <c r="D49" i="13"/>
  <c r="D48" i="13" s="1"/>
  <c r="F47" i="13"/>
  <c r="F46" i="13"/>
  <c r="D33" i="13"/>
  <c r="D32" i="13" s="1"/>
  <c r="C9" i="6" s="1"/>
  <c r="F31" i="13"/>
  <c r="E30" i="13"/>
  <c r="F30" i="13" s="1"/>
  <c r="E28" i="13"/>
  <c r="F28" i="13" s="1"/>
  <c r="D7" i="13"/>
  <c r="E197" i="12"/>
  <c r="F197" i="12" s="1"/>
  <c r="E196" i="12"/>
  <c r="F196" i="12" s="1"/>
  <c r="D195" i="12"/>
  <c r="D194" i="12" s="1"/>
  <c r="E193" i="12"/>
  <c r="F193" i="12" s="1"/>
  <c r="E192" i="12"/>
  <c r="F192" i="12" s="1"/>
  <c r="R189" i="12"/>
  <c r="F189" i="12"/>
  <c r="E188" i="12"/>
  <c r="D187" i="12"/>
  <c r="D186" i="12" s="1"/>
  <c r="D5" i="12" s="1"/>
  <c r="D181" i="12"/>
  <c r="F179" i="12"/>
  <c r="F178" i="12"/>
  <c r="E177" i="12"/>
  <c r="E176" i="12" s="1"/>
  <c r="F176" i="12" s="1"/>
  <c r="F175" i="12"/>
  <c r="E174" i="12"/>
  <c r="E173" i="12" s="1"/>
  <c r="F173" i="12" s="1"/>
  <c r="E171" i="12"/>
  <c r="C27" i="6"/>
  <c r="E160" i="12"/>
  <c r="D159" i="12"/>
  <c r="E158" i="12"/>
  <c r="E153" i="12"/>
  <c r="E149" i="12"/>
  <c r="R148" i="12"/>
  <c r="D136" i="12"/>
  <c r="C25" i="6" s="1"/>
  <c r="E125" i="12"/>
  <c r="D124" i="12"/>
  <c r="R120" i="12"/>
  <c r="R119" i="12"/>
  <c r="R104" i="12"/>
  <c r="R98" i="12"/>
  <c r="E59" i="12"/>
  <c r="D58" i="12"/>
  <c r="C23" i="6" s="1"/>
  <c r="E57" i="12"/>
  <c r="E56" i="12"/>
  <c r="D54" i="12"/>
  <c r="E34" i="12"/>
  <c r="D7" i="12"/>
  <c r="C21" i="6" s="1"/>
  <c r="C29" i="6"/>
  <c r="C28" i="6"/>
  <c r="C8" i="6"/>
  <c r="C7" i="6"/>
  <c r="E187" i="12" l="1"/>
  <c r="F188" i="12"/>
  <c r="E83" i="13"/>
  <c r="F84" i="13"/>
  <c r="D180" i="12"/>
  <c r="C30" i="6" s="1"/>
  <c r="E112" i="12"/>
  <c r="C32" i="6"/>
  <c r="I56" i="13"/>
  <c r="T56" i="13" s="1"/>
  <c r="I78" i="13" s="1"/>
  <c r="E54" i="12"/>
  <c r="D29" i="6"/>
  <c r="F174" i="12"/>
  <c r="E195" i="12"/>
  <c r="F195" i="12" s="1"/>
  <c r="F171" i="12"/>
  <c r="D123" i="12"/>
  <c r="C24" i="6"/>
  <c r="E27" i="13"/>
  <c r="E26" i="13" s="1"/>
  <c r="D7" i="6" s="1"/>
  <c r="T74" i="13"/>
  <c r="F109" i="13"/>
  <c r="C10" i="6"/>
  <c r="E29" i="13"/>
  <c r="D8" i="6" s="1"/>
  <c r="E48" i="13"/>
  <c r="F80" i="13"/>
  <c r="F172" i="12"/>
  <c r="I38" i="12"/>
  <c r="E92" i="13"/>
  <c r="I10" i="13"/>
  <c r="T10" i="13" s="1"/>
  <c r="T9" i="13" s="1"/>
  <c r="D135" i="12"/>
  <c r="D83" i="13"/>
  <c r="C14" i="6" s="1"/>
  <c r="E110" i="12"/>
  <c r="E60" i="12"/>
  <c r="E84" i="12"/>
  <c r="E126" i="12"/>
  <c r="D28" i="6"/>
  <c r="E131" i="12"/>
  <c r="E137" i="12"/>
  <c r="D6" i="12"/>
  <c r="C22" i="6"/>
  <c r="D6" i="13"/>
  <c r="E159" i="12"/>
  <c r="D26" i="6" s="1"/>
  <c r="F177" i="12"/>
  <c r="E170" i="12"/>
  <c r="E79" i="13"/>
  <c r="F79" i="13" s="1"/>
  <c r="E186" i="12" l="1"/>
  <c r="F186" i="12" s="1"/>
  <c r="F187" i="12"/>
  <c r="D14" i="6"/>
  <c r="F83" i="13"/>
  <c r="R38" i="12"/>
  <c r="E36" i="12" s="1"/>
  <c r="F26" i="13"/>
  <c r="F27" i="13"/>
  <c r="T78" i="13"/>
  <c r="E78" i="13" s="1"/>
  <c r="D22" i="6"/>
  <c r="E194" i="12"/>
  <c r="F194" i="12" s="1"/>
  <c r="C20" i="6"/>
  <c r="F191" i="12"/>
  <c r="D32" i="6"/>
  <c r="R44" i="12"/>
  <c r="F29" i="13"/>
  <c r="C5" i="6"/>
  <c r="T55" i="13"/>
  <c r="E54" i="13" s="1"/>
  <c r="D10" i="6"/>
  <c r="D5" i="13"/>
  <c r="E124" i="12"/>
  <c r="E123" i="12" s="1"/>
  <c r="E88" i="13"/>
  <c r="E33" i="13"/>
  <c r="E8" i="13"/>
  <c r="E181" i="12"/>
  <c r="E136" i="12"/>
  <c r="E190" i="12"/>
  <c r="F190" i="12" s="1"/>
  <c r="D31" i="6"/>
  <c r="R46" i="12"/>
  <c r="R45" i="12"/>
  <c r="R49" i="12"/>
  <c r="I50" i="12" s="1"/>
  <c r="R50" i="12" s="1"/>
  <c r="I53" i="12"/>
  <c r="R53" i="12" s="1"/>
  <c r="I51" i="12"/>
  <c r="R51" i="12" s="1"/>
  <c r="I52" i="12"/>
  <c r="R52" i="12" s="1"/>
  <c r="D27" i="6"/>
  <c r="E180" i="12" l="1"/>
  <c r="D23" i="6"/>
  <c r="D25" i="6"/>
  <c r="D24" i="6"/>
  <c r="I40" i="12"/>
  <c r="E53" i="13"/>
  <c r="E52" i="13" s="1"/>
  <c r="E32" i="13"/>
  <c r="E7" i="13"/>
  <c r="E135" i="12"/>
  <c r="D15" i="6"/>
  <c r="D30" i="6" l="1"/>
  <c r="I47" i="12"/>
  <c r="D9" i="6"/>
  <c r="D6" i="6"/>
  <c r="E6" i="13"/>
  <c r="D11" i="6"/>
  <c r="E40" i="12" l="1"/>
  <c r="E5" i="13"/>
  <c r="D5" i="6"/>
  <c r="F5" i="13" l="1"/>
  <c r="E7" i="12" l="1"/>
  <c r="D21" i="6" l="1"/>
  <c r="D20" i="6" s="1"/>
  <c r="E6" i="12"/>
  <c r="E5" i="12" l="1"/>
  <c r="S5" i="12" l="1"/>
  <c r="F5" i="12"/>
  <c r="U70" i="12"/>
</calcChain>
</file>

<file path=xl/sharedStrings.xml><?xml version="1.0" encoding="utf-8"?>
<sst xmlns="http://schemas.openxmlformats.org/spreadsheetml/2006/main" count="1562" uniqueCount="458">
  <si>
    <t>관</t>
  </si>
  <si>
    <t>항</t>
  </si>
  <si>
    <t>목</t>
  </si>
  <si>
    <t>산 출 기 초</t>
  </si>
  <si>
    <t>원</t>
  </si>
  <si>
    <t>×</t>
  </si>
  <si>
    <t>일</t>
  </si>
  <si>
    <t>명</t>
  </si>
  <si>
    <t>=</t>
  </si>
  <si>
    <t>월</t>
  </si>
  <si>
    <t>회</t>
  </si>
  <si>
    <t>구</t>
  </si>
  <si>
    <t>년</t>
  </si>
  <si>
    <t>식</t>
  </si>
  <si>
    <t>■ 시설명 : 무량수전노인전문요양원</t>
  </si>
  <si>
    <t>(단위 : 원)</t>
  </si>
  <si>
    <t>총   계</t>
  </si>
  <si>
    <t>01 사무비</t>
  </si>
  <si>
    <t>11 인건비</t>
  </si>
  <si>
    <t>111 급여</t>
  </si>
  <si>
    <t>113 일용잡금</t>
  </si>
  <si>
    <t>115 퇴직적립금 및 퇴직적립금</t>
  </si>
  <si>
    <t>÷</t>
  </si>
  <si>
    <t>116 사회보험부담금</t>
  </si>
  <si>
    <t>12 업무추진비</t>
  </si>
  <si>
    <t>122 직책보조비</t>
  </si>
  <si>
    <t>123 회의비</t>
  </si>
  <si>
    <t>13 운영비</t>
  </si>
  <si>
    <t>131 여비</t>
  </si>
  <si>
    <t>132 수용비및수수료</t>
  </si>
  <si>
    <t>사무용품, 집기, 소모품 등</t>
  </si>
  <si>
    <t xml:space="preserve"> - 기획관리팀</t>
  </si>
  <si>
    <t xml:space="preserve"> - 영양위생팀</t>
  </si>
  <si>
    <t xml:space="preserve"> - 의료(물리치료)팀</t>
  </si>
  <si>
    <t xml:space="preserve"> - 케어복지팀</t>
  </si>
  <si>
    <t>통행료 및 주차비</t>
  </si>
  <si>
    <t>카드수수료</t>
  </si>
  <si>
    <t>신문구독료</t>
  </si>
  <si>
    <t>정수기관리비</t>
  </si>
  <si>
    <t>복사기임대료</t>
  </si>
  <si>
    <t>엔젤시스템 월사용료</t>
  </si>
  <si>
    <t>소독방역비</t>
  </si>
  <si>
    <t>전기안전관리비</t>
  </si>
  <si>
    <t>의료폐기물처리비</t>
  </si>
  <si>
    <t>종량제봉투</t>
  </si>
  <si>
    <t>케이블방송료</t>
  </si>
  <si>
    <t>전기요금</t>
  </si>
  <si>
    <t>상하수도요금</t>
  </si>
  <si>
    <t>신원보증보험</t>
  </si>
  <si>
    <t>소방안전협회비</t>
  </si>
  <si>
    <t>대노협협회비</t>
  </si>
  <si>
    <t>한노중회비</t>
  </si>
  <si>
    <t>환경개선부담금(시설)</t>
  </si>
  <si>
    <t>기타</t>
  </si>
  <si>
    <t>135 차량비</t>
  </si>
  <si>
    <t>자동차유류대</t>
  </si>
  <si>
    <t>자동차관리비</t>
  </si>
  <si>
    <t>기타운영비</t>
  </si>
  <si>
    <t>02 재산조성비</t>
  </si>
  <si>
    <t>21 시설비</t>
  </si>
  <si>
    <t>211 시설비</t>
  </si>
  <si>
    <t>212 자산취득비</t>
  </si>
  <si>
    <t>케어복지</t>
  </si>
  <si>
    <t>213 시설장비유지비</t>
  </si>
  <si>
    <t>엘리베이터관리비(오티스)</t>
  </si>
  <si>
    <t>03 사업비</t>
  </si>
  <si>
    <t>31 운영비</t>
  </si>
  <si>
    <t>311 생계비</t>
  </si>
  <si>
    <t>312 수용기관경비</t>
  </si>
  <si>
    <t>기저귀 및 위생매트</t>
  </si>
  <si>
    <t>314 의료비</t>
  </si>
  <si>
    <t>기타 진료비 등</t>
  </si>
  <si>
    <t>315 장의비</t>
  </si>
  <si>
    <t>장의비</t>
  </si>
  <si>
    <t>도시가스요금</t>
  </si>
  <si>
    <t>33 일반사업비</t>
  </si>
  <si>
    <t>04 전출금</t>
  </si>
  <si>
    <t>41 전출금</t>
  </si>
  <si>
    <t>411 법인회계전출금</t>
  </si>
  <si>
    <t>05 과년도지출</t>
  </si>
  <si>
    <t>51 과년도지출</t>
  </si>
  <si>
    <t>511 과년도지출</t>
  </si>
  <si>
    <t>61 부채상환금</t>
  </si>
  <si>
    <t>611 원금상환금</t>
  </si>
  <si>
    <t>612 이자지불금</t>
  </si>
  <si>
    <t>07 잡지출</t>
  </si>
  <si>
    <t>71 잡지출</t>
  </si>
  <si>
    <t>711 잡지출</t>
  </si>
  <si>
    <t>08 예비비 및 기타</t>
  </si>
  <si>
    <t>81 예비비 및 기타</t>
  </si>
  <si>
    <t>811 예비비</t>
  </si>
  <si>
    <t>812 반환금</t>
  </si>
  <si>
    <t>정부보조금반환금</t>
  </si>
  <si>
    <t>911 운영충당적립금</t>
  </si>
  <si>
    <t>촉탁의 진료비</t>
  </si>
  <si>
    <t xml:space="preserve"> - 의료팀</t>
  </si>
  <si>
    <t>사회복지법인 무일복지재단</t>
  </si>
  <si>
    <t>무 량 수 전 노 인 전 문 요 양 원</t>
  </si>
  <si>
    <t xml:space="preserve"> 예  산  총  칙</t>
  </si>
  <si>
    <t xml:space="preserve">4. 장기요양사업수입, 보조금, 후원금등의 세입이 감소할 경우 기존사업을 축소할 수 </t>
  </si>
  <si>
    <t xml:space="preserve">   있다.</t>
  </si>
  <si>
    <t xml:space="preserve">5. 장기요양사업수입,국시비보조금, 후원금등의 세입이 증가 할 경우 세입세출예산을 </t>
  </si>
  <si>
    <t xml:space="preserve">   초과할 수 있다.</t>
  </si>
  <si>
    <t xml:space="preserve">6. 보편적으로 발생하는 지출에 있어서는 세출예산에도 불구하고 초과 집행하고 차기 </t>
  </si>
  <si>
    <t xml:space="preserve">   이사회에서 추가경정예산을 승인 받을 수 있다.</t>
  </si>
  <si>
    <t xml:space="preserve">7. 세출예산에서 초과지출이 발생할 경우에 동일관 내의 목간전용으로 부족한 예산을  </t>
  </si>
  <si>
    <t xml:space="preserve">    집행 할 수가 있다.</t>
  </si>
  <si>
    <t>세                  입</t>
  </si>
  <si>
    <t>관</t>
  </si>
  <si>
    <t>항</t>
  </si>
  <si>
    <t>증 감(B-A)</t>
  </si>
  <si>
    <t>총        계</t>
  </si>
  <si>
    <t>01입소자부담금수입</t>
  </si>
  <si>
    <t>입소비용수입</t>
  </si>
  <si>
    <t>02사 업 수 입</t>
  </si>
  <si>
    <t>사업수입</t>
  </si>
  <si>
    <t>03과년도수입</t>
  </si>
  <si>
    <t>과년도수입</t>
  </si>
  <si>
    <t>04보   조   금</t>
  </si>
  <si>
    <t>보조금수입</t>
  </si>
  <si>
    <t>05후   원   금</t>
  </si>
  <si>
    <t>후원금 수입</t>
  </si>
  <si>
    <t>06요양급여수입</t>
  </si>
  <si>
    <t>요양급여수입</t>
  </si>
  <si>
    <t>07차   입   금</t>
  </si>
  <si>
    <t>차입금</t>
  </si>
  <si>
    <t>08전   입   금</t>
  </si>
  <si>
    <t>전입금</t>
  </si>
  <si>
    <t>09이   월   금</t>
  </si>
  <si>
    <t>이월금</t>
  </si>
  <si>
    <t>10잡   수   입</t>
  </si>
  <si>
    <t>잡수입</t>
  </si>
  <si>
    <t>총       계</t>
  </si>
  <si>
    <t>01사   무   비</t>
  </si>
  <si>
    <t>02재산조성비</t>
  </si>
  <si>
    <t>03사   업   비</t>
  </si>
  <si>
    <t>04전   출   금</t>
  </si>
  <si>
    <t>05과년도지출</t>
  </si>
  <si>
    <t>06상   환   금</t>
  </si>
  <si>
    <t>07잡   지   출</t>
  </si>
  <si>
    <t>08예   비   비</t>
  </si>
  <si>
    <t>(2</t>
  </si>
  <si>
    <t>회)</t>
  </si>
  <si>
    <t>자판기 커피,종이컵</t>
  </si>
  <si>
    <t>(분기)</t>
  </si>
  <si>
    <t>구인광고비</t>
  </si>
  <si>
    <t>정화조 오물수거료</t>
  </si>
  <si>
    <t>사회복지협의회연회비</t>
  </si>
  <si>
    <t>기타 시설유지 및 관리비</t>
  </si>
  <si>
    <t>점보롤휴지</t>
  </si>
  <si>
    <t>보호자간담회(상.하반기)</t>
  </si>
  <si>
    <t>인건비</t>
  </si>
  <si>
    <t>업무추진비</t>
  </si>
  <si>
    <t>운영비</t>
  </si>
  <si>
    <t>시설비</t>
  </si>
  <si>
    <t>일반사업비</t>
  </si>
  <si>
    <t>전출금</t>
  </si>
  <si>
    <t>과년도지출</t>
  </si>
  <si>
    <t>부채상환금</t>
  </si>
  <si>
    <t>잡지출</t>
  </si>
  <si>
    <t>예비비</t>
  </si>
  <si>
    <t>우수직원 포상휴가비</t>
  </si>
  <si>
    <t>음식물쓰레기처리비</t>
  </si>
  <si>
    <t>특화프로그램(시장놀이)</t>
  </si>
  <si>
    <t>영양위생</t>
  </si>
  <si>
    <t>시설장비교체등</t>
  </si>
  <si>
    <t>소방시설 점검 및 보수공사</t>
  </si>
  <si>
    <t>기획관리</t>
  </si>
  <si>
    <t>총  계</t>
  </si>
  <si>
    <t>01 입소자부담금수입</t>
  </si>
  <si>
    <t xml:space="preserve">  1등급</t>
  </si>
  <si>
    <t xml:space="preserve">  2등급</t>
  </si>
  <si>
    <t xml:space="preserve">  3등급</t>
  </si>
  <si>
    <t xml:space="preserve">  4등급</t>
  </si>
  <si>
    <t xml:space="preserve"> 식재료비</t>
  </si>
  <si>
    <t xml:space="preserve"> 공실률</t>
  </si>
  <si>
    <t>02 사업수입</t>
  </si>
  <si>
    <t>21 사업수입</t>
  </si>
  <si>
    <t>211 사업수입</t>
  </si>
  <si>
    <t>03 과년도수입</t>
  </si>
  <si>
    <t>31 과년도수입</t>
  </si>
  <si>
    <t xml:space="preserve"> 311 과년도수입</t>
  </si>
  <si>
    <t>04 보조금수입</t>
  </si>
  <si>
    <t>41 보조금수입</t>
  </si>
  <si>
    <t>411 국고보조금</t>
  </si>
  <si>
    <t xml:space="preserve"> 주부식비</t>
  </si>
  <si>
    <t xml:space="preserve"> 특별위로비</t>
  </si>
  <si>
    <t xml:space="preserve"> 월동대책비</t>
  </si>
  <si>
    <t>412 시.도 보조금</t>
  </si>
  <si>
    <t xml:space="preserve"> 춘계부식비</t>
  </si>
  <si>
    <t xml:space="preserve"> 월동김장비</t>
  </si>
  <si>
    <t>413 시군구보조금</t>
  </si>
  <si>
    <t>414 기타 보조금</t>
  </si>
  <si>
    <t>05 후원금수입</t>
  </si>
  <si>
    <t>51 후원금수입</t>
  </si>
  <si>
    <t>511 지정후원금</t>
  </si>
  <si>
    <t>512 비지정후원금</t>
  </si>
  <si>
    <t>06 요양급여수입</t>
  </si>
  <si>
    <t>61 요양급여수입</t>
  </si>
  <si>
    <t>611 장기요양급여수입</t>
  </si>
  <si>
    <t>7년 이상 근속</t>
  </si>
  <si>
    <t>5년 근속</t>
  </si>
  <si>
    <t>3년 근속</t>
  </si>
  <si>
    <t>08 전입금</t>
  </si>
  <si>
    <t xml:space="preserve"> </t>
  </si>
  <si>
    <t>81 전입금</t>
  </si>
  <si>
    <t>811 법인전입금</t>
  </si>
  <si>
    <t>812 법인전입금(후원금)</t>
  </si>
  <si>
    <t>09 이월금</t>
  </si>
  <si>
    <t>91 이월금</t>
  </si>
  <si>
    <t>911 전년도이월금</t>
  </si>
  <si>
    <t>912 전년도이월금(후원금)</t>
  </si>
  <si>
    <t>10 잡수입</t>
  </si>
  <si>
    <t>101 잡수입</t>
  </si>
  <si>
    <t>1011 불용품매각대</t>
  </si>
  <si>
    <t>증감(B-A)</t>
  </si>
  <si>
    <t>기타사업비</t>
  </si>
  <si>
    <t>생활용품 외</t>
  </si>
  <si>
    <t>기타 제반수수료 및 수리수선비</t>
  </si>
  <si>
    <t xml:space="preserve">                (단위: 원)</t>
  </si>
  <si>
    <t>기획홍보사업비
(소식지,리플렛제작등)</t>
  </si>
  <si>
    <t>지역연계사업비
(봉사자및후원자 관리)</t>
  </si>
  <si>
    <t>액수</t>
  </si>
  <si>
    <t>%</t>
  </si>
  <si>
    <t>(임금예산참조)</t>
  </si>
  <si>
    <t>항 목</t>
  </si>
  <si>
    <t>(단위:원)</t>
  </si>
  <si>
    <t>가족지원프로그램 (명절행사,어버이날,생신잔치,꽃박람회등)</t>
  </si>
  <si>
    <t>세                  출</t>
  </si>
  <si>
    <t>치매프로그램 강사료(통합/작업.놀이PG)</t>
  </si>
  <si>
    <t>○ 세출의 주요내용</t>
  </si>
  <si>
    <t>퇴직연금 운영수수료</t>
  </si>
  <si>
    <t>특수건강검진(계속,신규)</t>
  </si>
  <si>
    <t xml:space="preserve">직원근무복 外(각파트별) </t>
  </si>
  <si>
    <t>차기이월</t>
  </si>
  <si>
    <t>335 프로그램사업비</t>
  </si>
  <si>
    <t>112 본인부담금수입</t>
  </si>
  <si>
    <t>113 식재료비수입</t>
  </si>
  <si>
    <t>612 가산금 수입</t>
  </si>
  <si>
    <t>1014 기타잡수입</t>
  </si>
  <si>
    <t>112 각종수당</t>
  </si>
  <si>
    <t>137 기타운영비</t>
  </si>
  <si>
    <t>11 적립금 및 준비금(특별회계)</t>
  </si>
  <si>
    <t>111 운영충당 적립금 및 환경개선준비금</t>
  </si>
  <si>
    <t>1111 운영충당적립금</t>
  </si>
  <si>
    <t>1112 시설환경개선준비금</t>
  </si>
  <si>
    <t>133 공공요금 및 각종 세금공과금</t>
  </si>
  <si>
    <t>수급자 생활복, 이불 양말 등</t>
  </si>
  <si>
    <t>06 상환금</t>
  </si>
  <si>
    <t>91 운영충당적립금 및 환경개선준비금</t>
  </si>
  <si>
    <t>912 시설환경개선준비금</t>
  </si>
  <si>
    <t>09 적립금 및 준비금</t>
  </si>
  <si>
    <t>10 적립금 및 준비금 지출(특별회계)</t>
  </si>
  <si>
    <t>101 운영충당 적립금 지출 및 환경개선준비금 지출</t>
  </si>
  <si>
    <t>1011 운영충당 적립금 지출</t>
  </si>
  <si>
    <t>1012 시설환경개선준비금 지출</t>
  </si>
  <si>
    <t>11 적립금 및 준비금
(특별회계)</t>
  </si>
  <si>
    <t>운영충당적립금 및 
환경개선준비금</t>
  </si>
  <si>
    <t>운영충당 적립금 및
환경개선준비금</t>
  </si>
  <si>
    <t>09적립금 및 준비금</t>
  </si>
  <si>
    <t>10적립금 및 준비금 지출
(특별회계)</t>
  </si>
  <si>
    <t>운영충당적립금 및 
환경개선준비금</t>
  </si>
  <si>
    <t xml:space="preserve"> 간식비</t>
  </si>
  <si>
    <t>○ 생계비</t>
  </si>
  <si>
    <t>엘리베이터관리비(세원)</t>
  </si>
  <si>
    <t>직원 층별 반기 회식비</t>
  </si>
  <si>
    <t>직원교육비</t>
  </si>
  <si>
    <t>도시가스정기검사비</t>
  </si>
  <si>
    <t>일반화재보험/생산물배상책임보험</t>
  </si>
  <si>
    <t>화재손해배상책임보험(삼성화재)</t>
  </si>
  <si>
    <t>○ 국내.외 여비</t>
  </si>
  <si>
    <t>○ 각종회의 식대 및 다과비</t>
  </si>
  <si>
    <t>○ 유관기관과의업무협의비</t>
  </si>
  <si>
    <t xml:space="preserve"> 산재보험 </t>
  </si>
  <si>
    <t xml:space="preserve"> 고용보험</t>
  </si>
  <si>
    <t xml:space="preserve"> 국민연금</t>
  </si>
  <si>
    <t xml:space="preserve"> 장기요양보험</t>
  </si>
  <si>
    <t xml:space="preserve"> 국민건강보험 </t>
  </si>
  <si>
    <t>○ 사회보험료(간접비)</t>
  </si>
  <si>
    <t>○ 사회보험료(직접비)</t>
  </si>
  <si>
    <t xml:space="preserve">   1년미만퇴사자(간접비)</t>
  </si>
  <si>
    <t>○ 퇴직적립금(간접비)</t>
  </si>
  <si>
    <t xml:space="preserve">    1년미만퇴사자(직접비)</t>
  </si>
  <si>
    <t>○ 퇴직적립금(직접비)</t>
  </si>
  <si>
    <t>○ 일용잡금(간접비)</t>
  </si>
  <si>
    <t>○ 일용잡금(직접비)</t>
  </si>
  <si>
    <t>(1</t>
  </si>
  <si>
    <t xml:space="preserve"> 연말성과포상</t>
  </si>
  <si>
    <t>월)</t>
  </si>
  <si>
    <t>(매</t>
  </si>
  <si>
    <t xml:space="preserve"> 연차수당</t>
  </si>
  <si>
    <t xml:space="preserve"> 장기근속장려금</t>
  </si>
  <si>
    <t xml:space="preserve"> 근로자의날수당</t>
  </si>
  <si>
    <t xml:space="preserve"> 야간근로수당</t>
  </si>
  <si>
    <t xml:space="preserve"> 연장근로수당</t>
  </si>
  <si>
    <t>○ 각종수당(간접비)</t>
  </si>
  <si>
    <t>○ 각종수당(직접비)</t>
  </si>
  <si>
    <t xml:space="preserve"> 직무수당</t>
  </si>
  <si>
    <t xml:space="preserve"> 기본급</t>
  </si>
  <si>
    <t>○ 급여(간접비)</t>
  </si>
  <si>
    <t xml:space="preserve"> 기타고정수당</t>
  </si>
  <si>
    <t>○ 급여(직접비)</t>
  </si>
  <si>
    <t>○ 기타 잡수입</t>
  </si>
  <si>
    <t>x</t>
  </si>
  <si>
    <t xml:space="preserve"> 경감대상(재진)</t>
  </si>
  <si>
    <t xml:space="preserve"> 경감대상(초진)</t>
  </si>
  <si>
    <t xml:space="preserve"> 일반대상(재진)</t>
  </si>
  <si>
    <t xml:space="preserve"> 일반대상(초진)</t>
  </si>
  <si>
    <t>○ 촉탁의 진료비</t>
  </si>
  <si>
    <t>○ 사회복지사 실습비</t>
  </si>
  <si>
    <t>○ 공익요원식대</t>
  </si>
  <si>
    <t>○ 직원식대</t>
  </si>
  <si>
    <t>○ 통장예금이자수입</t>
  </si>
  <si>
    <t>913 전년도이월금(식재료비)</t>
  </si>
  <si>
    <t>○ 장기근속장려금</t>
  </si>
  <si>
    <t>○ 장기요양사업수입</t>
  </si>
  <si>
    <t>○ 월동김장비</t>
  </si>
  <si>
    <t>○ 춘계부식비</t>
  </si>
  <si>
    <t>○ 장제비</t>
  </si>
  <si>
    <t>○ 월동대책비</t>
  </si>
  <si>
    <t>○ 특별위로비</t>
  </si>
  <si>
    <t>○ 피복비</t>
  </si>
  <si>
    <t>○ 주부식비</t>
  </si>
  <si>
    <t>원 x</t>
  </si>
  <si>
    <t>공실률</t>
  </si>
  <si>
    <t>○ 식재료비</t>
  </si>
  <si>
    <t>○ 본인부담금수입</t>
  </si>
  <si>
    <t>11 입소비용수입</t>
  </si>
  <si>
    <t>기타복리후생(송년의밤,직원의료비,종교활동지원,단합대회, 간식 제공 등)</t>
  </si>
  <si>
    <t>직원교육(소진예방 및 인성교육 등)</t>
  </si>
  <si>
    <t>대구 부구 침산로21길 36(침산산쌍용아파트)105/205</t>
  </si>
  <si>
    <t xml:space="preserve">    (일자리안정지원금 포함)</t>
  </si>
  <si>
    <t xml:space="preserve">   (일자리안정지원금 포함)</t>
  </si>
  <si>
    <t xml:space="preserve">원 </t>
  </si>
  <si>
    <t>장기근속자포상비(7년)</t>
  </si>
  <si>
    <t>○ 요양보호사 실습비(성모)</t>
  </si>
  <si>
    <t>복지시설배상책임보험/승강기사고배상책임보험</t>
  </si>
  <si>
    <t>태블릿기기통신요금</t>
  </si>
  <si>
    <t>○ 세입의 주요내용</t>
  </si>
  <si>
    <t xml:space="preserve">  5등급</t>
  </si>
  <si>
    <t>○ 가산금(추가인력)</t>
  </si>
  <si>
    <t>자동차보험(모닝 1302)</t>
  </si>
  <si>
    <t>자동차보험(레이 0432)</t>
  </si>
  <si>
    <t>일반 의료 소모품</t>
  </si>
  <si>
    <t>상비 의약품 구입비</t>
  </si>
  <si>
    <t>소독용액(플로건 소독기 전용액)</t>
  </si>
  <si>
    <t>의료재활(간호/물리)</t>
  </si>
  <si>
    <t>한국사회복지공제상해보험(갱신,신규)</t>
  </si>
  <si>
    <t xml:space="preserve"> 근로자의날수당(5/1)</t>
  </si>
  <si>
    <t>○ 사회복지사 실습생 식대</t>
  </si>
  <si>
    <t>○ 요양보호사 실습생 식대</t>
  </si>
  <si>
    <t xml:space="preserve"> 법정공휴일(연간6일)</t>
  </si>
  <si>
    <t xml:space="preserve"> 봉축수당</t>
  </si>
  <si>
    <t xml:space="preserve"> 명절수당(2일)</t>
  </si>
  <si>
    <t>우편료, 통신문자충전</t>
  </si>
  <si>
    <t>가스요금(세탁실)</t>
  </si>
  <si>
    <t>자동차보험(레이 3102)</t>
  </si>
  <si>
    <t>자동차세(3대)</t>
  </si>
  <si>
    <t>소모품(에어매트리스 외)</t>
  </si>
  <si>
    <t>05 후원금</t>
  </si>
  <si>
    <t xml:space="preserve"> 직원식대</t>
  </si>
  <si>
    <t xml:space="preserve"> 공익요원식대</t>
  </si>
  <si>
    <t xml:space="preserve"> 실습생식대</t>
  </si>
  <si>
    <t>여가, 치매프로그램 재료비</t>
  </si>
  <si>
    <t>구충제 구입</t>
  </si>
  <si>
    <t>멀티비타민 구입</t>
  </si>
  <si>
    <t>통</t>
  </si>
  <si>
    <t>11 입소자부담금</t>
  </si>
  <si>
    <t>112 본인부담금 수입</t>
  </si>
  <si>
    <t>41 보조금 수입</t>
  </si>
  <si>
    <t>411 국고보조금
412 시.도 보조금</t>
  </si>
  <si>
    <t>91 이월금</t>
  </si>
  <si>
    <t>911 전년도이월금</t>
  </si>
  <si>
    <t>132 수용비 및 수수료</t>
  </si>
  <si>
    <t>프로그램 활성화를 위한 금액 증액</t>
  </si>
  <si>
    <t>3. 본 예산은 사회복지법인 재무회계규칙 제 2장 예산과 결산에 의거 편성하며 집행한다.</t>
  </si>
  <si>
    <t>문서파쇄비</t>
  </si>
  <si>
    <t>전화요금(kt)</t>
  </si>
  <si>
    <t>인터넷사용료(skt)</t>
  </si>
  <si>
    <t>21년 차기년도 이월금 증가</t>
  </si>
  <si>
    <t>71 잡지출</t>
    <phoneticPr fontId="1" type="noConversion"/>
  </si>
  <si>
    <t>121 기관운영비</t>
    <phoneticPr fontId="1" type="noConversion"/>
  </si>
  <si>
    <t>111 급여</t>
    <phoneticPr fontId="1" type="noConversion"/>
  </si>
  <si>
    <t>112 각종수당</t>
    <phoneticPr fontId="1" type="noConversion"/>
  </si>
  <si>
    <t xml:space="preserve">
116 사회보험부담금</t>
    <phoneticPr fontId="1" type="noConversion"/>
  </si>
  <si>
    <t xml:space="preserve">  5등급</t>
    <phoneticPr fontId="1" type="noConversion"/>
  </si>
  <si>
    <t>211 시설비</t>
    <phoneticPr fontId="1" type="noConversion"/>
  </si>
  <si>
    <t>115 퇴직적립금</t>
    <phoneticPr fontId="1" type="noConversion"/>
  </si>
  <si>
    <t>113 일용잡금</t>
    <phoneticPr fontId="1" type="noConversion"/>
  </si>
  <si>
    <t>일용직 근로자 채용 감소</t>
    <phoneticPr fontId="1" type="noConversion"/>
  </si>
  <si>
    <t xml:space="preserve"> </t>
    <phoneticPr fontId="1" type="noConversion"/>
  </si>
  <si>
    <t>81 예비비 및 기타</t>
    <phoneticPr fontId="1" type="noConversion"/>
  </si>
  <si>
    <t>811 예비비</t>
    <phoneticPr fontId="1" type="noConversion"/>
  </si>
  <si>
    <t>회</t>
    <phoneticPr fontId="1" type="noConversion"/>
  </si>
  <si>
    <t>○ 삼성카드캐쉬백(22년)</t>
    <phoneticPr fontId="1" type="noConversion"/>
  </si>
  <si>
    <t>특별행사프로그램
(소규모나들이,효도관광,어우러짐 등)</t>
    <phoneticPr fontId="1" type="noConversion"/>
  </si>
  <si>
    <t>신규입사자 PCR검사</t>
    <phoneticPr fontId="1" type="noConversion"/>
  </si>
  <si>
    <t>원</t>
    <phoneticPr fontId="1" type="noConversion"/>
  </si>
  <si>
    <t>91 이월금</t>
    <phoneticPr fontId="1" type="noConversion"/>
  </si>
  <si>
    <t>1012 기타예금이자수입</t>
    <phoneticPr fontId="1" type="noConversion"/>
  </si>
  <si>
    <t>1013 직원식재료비수입</t>
    <phoneticPr fontId="1" type="noConversion"/>
  </si>
  <si>
    <r>
      <rPr>
        <sz val="8"/>
        <color theme="1"/>
        <rFont val="굴림"/>
        <family val="3"/>
        <charset val="129"/>
      </rPr>
      <t xml:space="preserve">1012 기타예금이자수입
1013 직원식재료비수입
</t>
    </r>
    <r>
      <rPr>
        <sz val="9"/>
        <color theme="1"/>
        <rFont val="굴림"/>
        <family val="3"/>
        <charset val="129"/>
      </rPr>
      <t>1014 기타잡수입</t>
    </r>
    <phoneticPr fontId="1" type="noConversion"/>
  </si>
  <si>
    <t>33 일반사업비</t>
    <phoneticPr fontId="1" type="noConversion"/>
  </si>
  <si>
    <t>335 프로그램사업비</t>
    <phoneticPr fontId="1" type="noConversion"/>
  </si>
  <si>
    <t>김장프로그램</t>
    <phoneticPr fontId="1" type="noConversion"/>
  </si>
  <si>
    <t>기타</t>
    <phoneticPr fontId="1" type="noConversion"/>
  </si>
  <si>
    <t>월</t>
    <phoneticPr fontId="1" type="noConversion"/>
  </si>
  <si>
    <t xml:space="preserve">2024년 무량수전노인전문요양원 </t>
    <phoneticPr fontId="1" type="noConversion"/>
  </si>
  <si>
    <t>최초예산 세입.세출 예산서</t>
    <phoneticPr fontId="35" type="noConversion"/>
  </si>
  <si>
    <t>2023.  12.</t>
    <phoneticPr fontId="1" type="noConversion"/>
  </si>
  <si>
    <t>1. 무량수전노인전문요양원 2024년 최초예산 세입.세출 예산은 다음과 같다.</t>
    <phoneticPr fontId="1" type="noConversion"/>
  </si>
  <si>
    <t>2024년 무량수전노인전문요양원 최초예산 총괄내역서</t>
    <phoneticPr fontId="35" type="noConversion"/>
  </si>
  <si>
    <t>2024년 최초 예산(B)</t>
    <phoneticPr fontId="1" type="noConversion"/>
  </si>
  <si>
    <t>1) 2024년 최초예산 세입예산 내역</t>
    <phoneticPr fontId="1" type="noConversion"/>
  </si>
  <si>
    <t>2) 2024년 최초예산 세출예산 내역</t>
    <phoneticPr fontId="1" type="noConversion"/>
  </si>
  <si>
    <t>2024년 무량수전노인전문요양원 최초예산 변경 사유서</t>
    <phoneticPr fontId="1" type="noConversion"/>
  </si>
  <si>
    <t>2024년
최초 예산(B)</t>
    <phoneticPr fontId="1" type="noConversion"/>
  </si>
  <si>
    <t>○ 방역관련지원금(한시적)</t>
    <phoneticPr fontId="1" type="noConversion"/>
  </si>
  <si>
    <t>명</t>
    <phoneticPr fontId="1" type="noConversion"/>
  </si>
  <si>
    <t>직원연수</t>
    <phoneticPr fontId="1" type="noConversion"/>
  </si>
  <si>
    <t>개원17주년 행사(기념품 외)</t>
    <phoneticPr fontId="1" type="noConversion"/>
  </si>
  <si>
    <t>방역관련지원금(한시적)</t>
    <phoneticPr fontId="1" type="noConversion"/>
  </si>
  <si>
    <t>2024년 본인부담금 수가 인상율 반영</t>
    <phoneticPr fontId="1" type="noConversion"/>
  </si>
  <si>
    <t>CCTV 설치 기능보강사업 보조금 감소</t>
    <phoneticPr fontId="1" type="noConversion"/>
  </si>
  <si>
    <t>23년 차기년도 이월금 감소</t>
    <phoneticPr fontId="1" type="noConversion"/>
  </si>
  <si>
    <t>22년 코호트한시적지원금 및 장애고용 사업주지원금 감소</t>
    <phoneticPr fontId="1" type="noConversion"/>
  </si>
  <si>
    <t>2024년 최저시급 인상 및 직원비율 증가</t>
    <phoneticPr fontId="1" type="noConversion"/>
  </si>
  <si>
    <t>코호트격리한시적급여비용 한시적 지급 감소</t>
    <phoneticPr fontId="1" type="noConversion"/>
  </si>
  <si>
    <t>차량 관리비 증가</t>
    <phoneticPr fontId="1" type="noConversion"/>
  </si>
  <si>
    <t>시설 노후화로 인한 건물공사 대금 증가</t>
    <phoneticPr fontId="1" type="noConversion"/>
  </si>
  <si>
    <t>소방시설 및 보수공사 비용 증가 및 노후된 건물 유지비 증가</t>
    <phoneticPr fontId="1" type="noConversion"/>
  </si>
  <si>
    <t>생계비 지원 대상자 증가</t>
    <phoneticPr fontId="1" type="noConversion"/>
  </si>
  <si>
    <t>기저귀 및 위생매트 수량 증가 및 에어매트 구입 증가</t>
    <phoneticPr fontId="1" type="noConversion"/>
  </si>
  <si>
    <t>의료약품 및 소모품 구입 증가</t>
    <phoneticPr fontId="1" type="noConversion"/>
  </si>
  <si>
    <t>외부 업체 통한 프로그램 진행으로 인한 증가</t>
    <phoneticPr fontId="1" type="noConversion"/>
  </si>
  <si>
    <t>22년 코호트한시적지원(코호트방역물품 구입) 감소</t>
    <phoneticPr fontId="1" type="noConversion"/>
  </si>
  <si>
    <t>익년도 이월금 증가</t>
    <phoneticPr fontId="1" type="noConversion"/>
  </si>
  <si>
    <t>전출금</t>
    <phoneticPr fontId="1" type="noConversion"/>
  </si>
  <si>
    <t>=</t>
    <phoneticPr fontId="1" type="noConversion"/>
  </si>
  <si>
    <t>운영충당적립금</t>
    <phoneticPr fontId="1" type="noConversion"/>
  </si>
  <si>
    <t>시설환경개선준비금</t>
    <phoneticPr fontId="1" type="noConversion"/>
  </si>
  <si>
    <t>912 전년도이월금(후원금)</t>
    <phoneticPr fontId="1" type="noConversion"/>
  </si>
  <si>
    <t>911 전년도이월금</t>
    <phoneticPr fontId="1" type="noConversion"/>
  </si>
  <si>
    <t>소규모 수선비 감소</t>
    <phoneticPr fontId="1" type="noConversion"/>
  </si>
  <si>
    <t>종교활동 및 동아리 등 단체활동 금액 대폭 감소</t>
    <phoneticPr fontId="1" type="noConversion"/>
  </si>
  <si>
    <t>23년 차기년도 이월금 증가</t>
    <phoneticPr fontId="1" type="noConversion"/>
  </si>
  <si>
    <t>41 전출금</t>
    <phoneticPr fontId="1" type="noConversion"/>
  </si>
  <si>
    <t>411 법인회계전출금</t>
    <phoneticPr fontId="1" type="noConversion"/>
  </si>
  <si>
    <t>법인회계 전출금 증가</t>
    <phoneticPr fontId="1" type="noConversion"/>
  </si>
  <si>
    <t>91 운영충당적립금 및 시설환경개선준비금</t>
    <phoneticPr fontId="1" type="noConversion"/>
  </si>
  <si>
    <t>911 운영충당적립금</t>
    <phoneticPr fontId="1" type="noConversion"/>
  </si>
  <si>
    <t>912 시설환경개선준비금</t>
    <phoneticPr fontId="1" type="noConversion"/>
  </si>
  <si>
    <t>운영충당적립금 증가</t>
    <phoneticPr fontId="1" type="noConversion"/>
  </si>
  <si>
    <t>시설환경개선준비금 증가</t>
    <phoneticPr fontId="1" type="noConversion"/>
  </si>
  <si>
    <r>
      <t xml:space="preserve">2. 세입.세출 예산 총액은 </t>
    </r>
    <r>
      <rPr>
        <b/>
        <u/>
        <sz val="12"/>
        <color rgb="FF000000"/>
        <rFont val="굴림"/>
        <family val="3"/>
        <charset val="129"/>
      </rPr>
      <t>4,849,805,000원</t>
    </r>
    <r>
      <rPr>
        <sz val="12"/>
        <color rgb="FF000000"/>
        <rFont val="굴림"/>
        <family val="3"/>
        <charset val="129"/>
      </rPr>
      <t>으로한다.</t>
    </r>
    <phoneticPr fontId="1" type="noConversion"/>
  </si>
  <si>
    <t>2023년 결산 추경(A)</t>
    <phoneticPr fontId="1" type="noConversion"/>
  </si>
  <si>
    <t>2023년
결산 추경(A)</t>
    <phoneticPr fontId="1" type="noConversion"/>
  </si>
  <si>
    <t>2023년
 결산 추경(A)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</si>
</sst>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.0%"/>
    <numFmt numFmtId="177" formatCode="#,##0_);[Red]\(#,##0\)"/>
    <numFmt numFmtId="178" formatCode="0_ "/>
  </numFmts>
  <fonts count="38" x14ac:knownFonts="1">
    <font>
      <sz val="11"/>
      <color rgb="FF000000"/>
      <name val="돋움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theme="11"/>
      <name val="돋움"/>
      <family val="3"/>
      <charset val="129"/>
    </font>
    <font>
      <sz val="11"/>
      <color theme="1"/>
      <name val="돋움"/>
      <family val="3"/>
      <charset val="129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b/>
      <sz val="16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24"/>
      <name val="굴림"/>
      <family val="3"/>
      <charset val="129"/>
    </font>
    <font>
      <sz val="8"/>
      <name val="돋움"/>
      <family val="3"/>
      <charset val="129"/>
    </font>
    <font>
      <b/>
      <sz val="16"/>
      <name val="굴림"/>
      <family val="3"/>
      <charset val="129"/>
    </font>
    <font>
      <sz val="7.5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4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auto="1"/>
      </left>
      <right style="hair">
        <color auto="1"/>
      </right>
      <top style="hair">
        <color rgb="FF000000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/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auto="1"/>
      </top>
      <bottom/>
      <diagonal/>
    </border>
    <border>
      <left style="thin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hair">
        <color rgb="FF000000"/>
      </right>
      <top style="hair">
        <color auto="1"/>
      </top>
      <bottom/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56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3" fontId="6" fillId="0" borderId="16" xfId="0" applyNumberFormat="1" applyFont="1" applyBorder="1">
      <alignment vertical="center"/>
    </xf>
    <xf numFmtId="3" fontId="6" fillId="0" borderId="0" xfId="0" applyNumberFormat="1" applyFont="1" applyAlignment="1">
      <alignment horizontal="center" vertical="center"/>
    </xf>
    <xf numFmtId="3" fontId="6" fillId="0" borderId="40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41" fontId="3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41" fontId="13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41" fontId="15" fillId="0" borderId="0" xfId="0" applyNumberFormat="1" applyFont="1">
      <alignment vertical="center"/>
    </xf>
    <xf numFmtId="41" fontId="16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right" vertical="center"/>
    </xf>
    <xf numFmtId="3" fontId="7" fillId="0" borderId="47" xfId="0" applyNumberFormat="1" applyFont="1" applyBorder="1">
      <alignment vertical="center"/>
    </xf>
    <xf numFmtId="3" fontId="7" fillId="0" borderId="48" xfId="0" applyNumberFormat="1" applyFont="1" applyBorder="1">
      <alignment vertical="center"/>
    </xf>
    <xf numFmtId="3" fontId="6" fillId="0" borderId="9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7" fillId="0" borderId="5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7" fillId="0" borderId="56" xfId="0" applyNumberFormat="1" applyFont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center" vertical="center" wrapText="1" shrinkToFit="1"/>
    </xf>
    <xf numFmtId="3" fontId="6" fillId="0" borderId="6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center" vertical="center" wrapText="1"/>
    </xf>
    <xf numFmtId="3" fontId="6" fillId="0" borderId="39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6" fillId="0" borderId="0" xfId="0" quotePrefix="1" applyFont="1">
      <alignment vertical="center"/>
    </xf>
    <xf numFmtId="4" fontId="6" fillId="0" borderId="0" xfId="0" applyNumberFormat="1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>
      <alignment vertical="center"/>
    </xf>
    <xf numFmtId="43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3" fontId="28" fillId="0" borderId="16" xfId="0" applyNumberFormat="1" applyFont="1" applyBorder="1" applyAlignment="1">
      <alignment horizontal="right" vertical="center"/>
    </xf>
    <xf numFmtId="3" fontId="28" fillId="0" borderId="3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43" fontId="30" fillId="0" borderId="0" xfId="0" applyNumberFormat="1" applyFont="1">
      <alignment vertical="center"/>
    </xf>
    <xf numFmtId="0" fontId="30" fillId="0" borderId="0" xfId="0" applyFont="1" applyAlignment="1">
      <alignment horizontal="center" vertical="center"/>
    </xf>
    <xf numFmtId="0" fontId="27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3" fontId="28" fillId="0" borderId="0" xfId="0" applyNumberFormat="1" applyFont="1" applyAlignment="1">
      <alignment horizontal="center" vertical="center"/>
    </xf>
    <xf numFmtId="3" fontId="28" fillId="0" borderId="1" xfId="0" applyNumberFormat="1" applyFont="1" applyBorder="1" applyAlignment="1">
      <alignment horizontal="center" vertical="center" wrapText="1"/>
    </xf>
    <xf numFmtId="3" fontId="28" fillId="0" borderId="68" xfId="0" applyNumberFormat="1" applyFont="1" applyBorder="1" applyAlignment="1">
      <alignment horizontal="center" vertical="center"/>
    </xf>
    <xf numFmtId="3" fontId="28" fillId="0" borderId="7" xfId="0" applyNumberFormat="1" applyFont="1" applyBorder="1" applyAlignment="1">
      <alignment horizontal="right" vertical="center"/>
    </xf>
    <xf numFmtId="3" fontId="28" fillId="0" borderId="19" xfId="0" applyNumberFormat="1" applyFont="1" applyBorder="1" applyAlignment="1">
      <alignment horizontal="right" vertical="center"/>
    </xf>
    <xf numFmtId="3" fontId="28" fillId="0" borderId="17" xfId="0" applyNumberFormat="1" applyFont="1" applyBorder="1" applyAlignment="1">
      <alignment horizontal="right" vertical="center" wrapText="1"/>
    </xf>
    <xf numFmtId="3" fontId="28" fillId="0" borderId="108" xfId="0" applyNumberFormat="1" applyFont="1" applyBorder="1" applyAlignment="1">
      <alignment horizontal="right" vertical="center"/>
    </xf>
    <xf numFmtId="3" fontId="28" fillId="3" borderId="40" xfId="0" applyNumberFormat="1" applyFont="1" applyFill="1" applyBorder="1" applyAlignment="1">
      <alignment horizontal="center" vertical="center"/>
    </xf>
    <xf numFmtId="43" fontId="28" fillId="3" borderId="40" xfId="0" applyNumberFormat="1" applyFont="1" applyFill="1" applyBorder="1" applyAlignment="1">
      <alignment horizontal="center" vertical="center"/>
    </xf>
    <xf numFmtId="3" fontId="28" fillId="3" borderId="35" xfId="0" applyNumberFormat="1" applyFont="1" applyFill="1" applyBorder="1">
      <alignment vertical="center"/>
    </xf>
    <xf numFmtId="43" fontId="28" fillId="3" borderId="35" xfId="0" applyNumberFormat="1" applyFont="1" applyFill="1" applyBorder="1" applyAlignment="1">
      <alignment horizontal="right" vertical="center"/>
    </xf>
    <xf numFmtId="3" fontId="28" fillId="3" borderId="37" xfId="0" applyNumberFormat="1" applyFont="1" applyFill="1" applyBorder="1">
      <alignment vertical="center"/>
    </xf>
    <xf numFmtId="0" fontId="28" fillId="3" borderId="37" xfId="0" applyFont="1" applyFill="1" applyBorder="1">
      <alignment vertical="center"/>
    </xf>
    <xf numFmtId="0" fontId="28" fillId="3" borderId="37" xfId="0" applyFont="1" applyFill="1" applyBorder="1" applyAlignment="1">
      <alignment horizontal="center" vertical="center"/>
    </xf>
    <xf numFmtId="3" fontId="28" fillId="3" borderId="85" xfId="0" applyNumberFormat="1" applyFont="1" applyFill="1" applyBorder="1">
      <alignment vertical="center"/>
    </xf>
    <xf numFmtId="3" fontId="28" fillId="3" borderId="10" xfId="0" applyNumberFormat="1" applyFont="1" applyFill="1" applyBorder="1" applyAlignment="1">
      <alignment horizontal="right" vertical="center"/>
    </xf>
    <xf numFmtId="3" fontId="28" fillId="3" borderId="9" xfId="0" applyNumberFormat="1" applyFont="1" applyFill="1" applyBorder="1">
      <alignment vertical="center"/>
    </xf>
    <xf numFmtId="3" fontId="28" fillId="3" borderId="23" xfId="0" applyNumberFormat="1" applyFont="1" applyFill="1" applyBorder="1" applyAlignment="1">
      <alignment horizontal="right" vertical="center"/>
    </xf>
    <xf numFmtId="43" fontId="28" fillId="3" borderId="3" xfId="0" applyNumberFormat="1" applyFont="1" applyFill="1" applyBorder="1" applyAlignment="1">
      <alignment horizontal="right" vertical="center"/>
    </xf>
    <xf numFmtId="0" fontId="28" fillId="3" borderId="11" xfId="0" applyFont="1" applyFill="1" applyBorder="1">
      <alignment vertical="center"/>
    </xf>
    <xf numFmtId="3" fontId="28" fillId="3" borderId="11" xfId="0" applyNumberFormat="1" applyFont="1" applyFill="1" applyBorder="1">
      <alignment vertical="center"/>
    </xf>
    <xf numFmtId="0" fontId="28" fillId="3" borderId="11" xfId="0" applyFont="1" applyFill="1" applyBorder="1" applyAlignment="1">
      <alignment horizontal="center" vertical="center"/>
    </xf>
    <xf numFmtId="3" fontId="28" fillId="3" borderId="86" xfId="0" applyNumberFormat="1" applyFont="1" applyFill="1" applyBorder="1">
      <alignment vertical="center"/>
    </xf>
    <xf numFmtId="0" fontId="28" fillId="3" borderId="87" xfId="0" applyFont="1" applyFill="1" applyBorder="1">
      <alignment vertical="center"/>
    </xf>
    <xf numFmtId="0" fontId="28" fillId="3" borderId="11" xfId="0" applyFont="1" applyFill="1" applyBorder="1" applyAlignment="1">
      <alignment horizontal="left" vertical="center"/>
    </xf>
    <xf numFmtId="43" fontId="28" fillId="3" borderId="9" xfId="0" applyNumberFormat="1" applyFont="1" applyFill="1" applyBorder="1" applyAlignment="1">
      <alignment horizontal="right" vertical="center"/>
    </xf>
    <xf numFmtId="10" fontId="28" fillId="3" borderId="11" xfId="0" applyNumberFormat="1" applyFont="1" applyFill="1" applyBorder="1">
      <alignment vertical="center"/>
    </xf>
    <xf numFmtId="0" fontId="28" fillId="3" borderId="88" xfId="0" applyFont="1" applyFill="1" applyBorder="1">
      <alignment vertical="center"/>
    </xf>
    <xf numFmtId="0" fontId="28" fillId="3" borderId="17" xfId="0" applyFont="1" applyFill="1" applyBorder="1" applyAlignment="1">
      <alignment horizontal="left" vertical="center"/>
    </xf>
    <xf numFmtId="0" fontId="28" fillId="3" borderId="16" xfId="0" applyFont="1" applyFill="1" applyBorder="1" applyAlignment="1">
      <alignment horizontal="left" vertical="center"/>
    </xf>
    <xf numFmtId="3" fontId="28" fillId="3" borderId="18" xfId="0" applyNumberFormat="1" applyFont="1" applyFill="1" applyBorder="1" applyAlignment="1">
      <alignment horizontal="right" vertical="center"/>
    </xf>
    <xf numFmtId="3" fontId="28" fillId="3" borderId="16" xfId="0" applyNumberFormat="1" applyFont="1" applyFill="1" applyBorder="1">
      <alignment vertical="center"/>
    </xf>
    <xf numFmtId="3" fontId="28" fillId="3" borderId="24" xfId="0" quotePrefix="1" applyNumberFormat="1" applyFont="1" applyFill="1" applyBorder="1" applyAlignment="1">
      <alignment horizontal="right" vertical="center"/>
    </xf>
    <xf numFmtId="43" fontId="28" fillId="3" borderId="15" xfId="0" applyNumberFormat="1" applyFont="1" applyFill="1" applyBorder="1" applyAlignment="1">
      <alignment horizontal="right" vertical="center"/>
    </xf>
    <xf numFmtId="0" fontId="28" fillId="3" borderId="18" xfId="0" applyFont="1" applyFill="1" applyBorder="1">
      <alignment vertical="center"/>
    </xf>
    <xf numFmtId="3" fontId="28" fillId="3" borderId="18" xfId="0" applyNumberFormat="1" applyFont="1" applyFill="1" applyBorder="1">
      <alignment vertical="center"/>
    </xf>
    <xf numFmtId="0" fontId="28" fillId="3" borderId="18" xfId="0" applyFont="1" applyFill="1" applyBorder="1" applyAlignment="1">
      <alignment horizontal="center" vertical="center"/>
    </xf>
    <xf numFmtId="0" fontId="28" fillId="3" borderId="18" xfId="0" quotePrefix="1" applyFont="1" applyFill="1" applyBorder="1">
      <alignment vertical="center"/>
    </xf>
    <xf numFmtId="3" fontId="28" fillId="3" borderId="89" xfId="0" applyNumberFormat="1" applyFont="1" applyFill="1" applyBorder="1">
      <alignment vertical="center"/>
    </xf>
    <xf numFmtId="0" fontId="28" fillId="3" borderId="15" xfId="0" applyFont="1" applyFill="1" applyBorder="1" applyAlignment="1">
      <alignment horizontal="left" vertical="center"/>
    </xf>
    <xf numFmtId="3" fontId="28" fillId="3" borderId="0" xfId="0" applyNumberFormat="1" applyFont="1" applyFill="1" applyAlignment="1">
      <alignment horizontal="right" vertical="center"/>
    </xf>
    <xf numFmtId="3" fontId="28" fillId="3" borderId="15" xfId="0" applyNumberFormat="1" applyFont="1" applyFill="1" applyBorder="1">
      <alignment vertical="center"/>
    </xf>
    <xf numFmtId="3" fontId="28" fillId="3" borderId="20" xfId="0" quotePrefix="1" applyNumberFormat="1" applyFont="1" applyFill="1" applyBorder="1" applyAlignment="1">
      <alignment horizontal="right" vertical="center"/>
    </xf>
    <xf numFmtId="0" fontId="29" fillId="3" borderId="0" xfId="0" applyFont="1" applyFill="1">
      <alignment vertical="center"/>
    </xf>
    <xf numFmtId="3" fontId="29" fillId="3" borderId="0" xfId="0" applyNumberFormat="1" applyFont="1" applyFill="1">
      <alignment vertical="center"/>
    </xf>
    <xf numFmtId="0" fontId="29" fillId="3" borderId="0" xfId="0" applyFont="1" applyFill="1" applyAlignment="1">
      <alignment horizontal="center" vertical="center"/>
    </xf>
    <xf numFmtId="0" fontId="29" fillId="3" borderId="0" xfId="0" quotePrefix="1" applyFont="1" applyFill="1">
      <alignment vertical="center"/>
    </xf>
    <xf numFmtId="3" fontId="29" fillId="3" borderId="90" xfId="0" applyNumberFormat="1" applyFont="1" applyFill="1" applyBorder="1">
      <alignment vertical="center"/>
    </xf>
    <xf numFmtId="0" fontId="28" fillId="3" borderId="0" xfId="0" applyFont="1" applyFill="1">
      <alignment vertical="center"/>
    </xf>
    <xf numFmtId="3" fontId="28" fillId="3" borderId="0" xfId="0" applyNumberFormat="1" applyFont="1" applyFill="1">
      <alignment vertical="center"/>
    </xf>
    <xf numFmtId="0" fontId="28" fillId="3" borderId="0" xfId="0" applyFont="1" applyFill="1" applyAlignment="1">
      <alignment horizontal="center" vertical="center"/>
    </xf>
    <xf numFmtId="0" fontId="28" fillId="3" borderId="0" xfId="0" quotePrefix="1" applyFont="1" applyFill="1">
      <alignment vertical="center"/>
    </xf>
    <xf numFmtId="3" fontId="28" fillId="3" borderId="90" xfId="0" applyNumberFormat="1" applyFont="1" applyFill="1" applyBorder="1">
      <alignment vertical="center"/>
    </xf>
    <xf numFmtId="0" fontId="28" fillId="3" borderId="21" xfId="0" applyFont="1" applyFill="1" applyBorder="1">
      <alignment vertical="center"/>
    </xf>
    <xf numFmtId="3" fontId="28" fillId="3" borderId="24" xfId="0" applyNumberFormat="1" applyFont="1" applyFill="1" applyBorder="1" applyAlignment="1">
      <alignment horizontal="right" vertical="center"/>
    </xf>
    <xf numFmtId="43" fontId="28" fillId="3" borderId="16" xfId="0" applyNumberFormat="1" applyFont="1" applyFill="1" applyBorder="1" applyAlignment="1">
      <alignment horizontal="right" vertical="center"/>
    </xf>
    <xf numFmtId="3" fontId="28" fillId="3" borderId="20" xfId="0" applyNumberFormat="1" applyFont="1" applyFill="1" applyBorder="1" applyAlignment="1">
      <alignment horizontal="right" vertical="center"/>
    </xf>
    <xf numFmtId="0" fontId="29" fillId="3" borderId="21" xfId="0" applyFont="1" applyFill="1" applyBorder="1">
      <alignment vertical="center"/>
    </xf>
    <xf numFmtId="0" fontId="29" fillId="3" borderId="0" xfId="0" applyFont="1" applyFill="1" applyAlignment="1">
      <alignment horizontal="right" vertical="center"/>
    </xf>
    <xf numFmtId="0" fontId="29" fillId="3" borderId="0" xfId="0" applyFont="1" applyFill="1" applyAlignment="1">
      <alignment horizontal="left" vertical="center"/>
    </xf>
    <xf numFmtId="0" fontId="28" fillId="3" borderId="91" xfId="0" applyFont="1" applyFill="1" applyBorder="1">
      <alignment vertical="center"/>
    </xf>
    <xf numFmtId="0" fontId="28" fillId="3" borderId="70" xfId="0" applyFont="1" applyFill="1" applyBorder="1">
      <alignment vertical="center"/>
    </xf>
    <xf numFmtId="0" fontId="28" fillId="3" borderId="71" xfId="0" applyFont="1" applyFill="1" applyBorder="1" applyAlignment="1">
      <alignment horizontal="left" vertical="center"/>
    </xf>
    <xf numFmtId="3" fontId="28" fillId="3" borderId="100" xfId="0" applyNumberFormat="1" applyFont="1" applyFill="1" applyBorder="1" applyAlignment="1">
      <alignment horizontal="right" vertical="center"/>
    </xf>
    <xf numFmtId="3" fontId="28" fillId="3" borderId="71" xfId="0" applyNumberFormat="1" applyFont="1" applyFill="1" applyBorder="1">
      <alignment vertical="center"/>
    </xf>
    <xf numFmtId="3" fontId="28" fillId="3" borderId="99" xfId="0" applyNumberFormat="1" applyFont="1" applyFill="1" applyBorder="1" applyAlignment="1">
      <alignment horizontal="right" vertical="center"/>
    </xf>
    <xf numFmtId="43" fontId="28" fillId="3" borderId="71" xfId="0" applyNumberFormat="1" applyFont="1" applyFill="1" applyBorder="1" applyAlignment="1">
      <alignment horizontal="right" vertical="center"/>
    </xf>
    <xf numFmtId="3" fontId="29" fillId="3" borderId="100" xfId="0" applyNumberFormat="1" applyFont="1" applyFill="1" applyBorder="1">
      <alignment vertical="center"/>
    </xf>
    <xf numFmtId="0" fontId="29" fillId="3" borderId="100" xfId="0" applyFont="1" applyFill="1" applyBorder="1">
      <alignment vertical="center"/>
    </xf>
    <xf numFmtId="0" fontId="29" fillId="3" borderId="100" xfId="0" applyFont="1" applyFill="1" applyBorder="1" applyAlignment="1">
      <alignment horizontal="center" vertical="center"/>
    </xf>
    <xf numFmtId="0" fontId="29" fillId="3" borderId="100" xfId="0" quotePrefix="1" applyFont="1" applyFill="1" applyBorder="1">
      <alignment vertical="center"/>
    </xf>
    <xf numFmtId="3" fontId="29" fillId="3" borderId="101" xfId="0" applyNumberFormat="1" applyFont="1" applyFill="1" applyBorder="1">
      <alignment vertical="center"/>
    </xf>
    <xf numFmtId="0" fontId="28" fillId="3" borderId="15" xfId="0" applyFont="1" applyFill="1" applyBorder="1">
      <alignment vertical="center"/>
    </xf>
    <xf numFmtId="0" fontId="28" fillId="3" borderId="16" xfId="0" applyFont="1" applyFill="1" applyBorder="1" applyAlignment="1">
      <alignment vertical="center" wrapText="1"/>
    </xf>
    <xf numFmtId="3" fontId="28" fillId="3" borderId="18" xfId="0" applyNumberFormat="1" applyFont="1" applyFill="1" applyBorder="1" applyAlignment="1">
      <alignment horizontal="right" vertical="center" wrapText="1"/>
    </xf>
    <xf numFmtId="0" fontId="28" fillId="3" borderId="3" xfId="0" applyFont="1" applyFill="1" applyBorder="1" applyAlignment="1">
      <alignment vertical="center" wrapText="1"/>
    </xf>
    <xf numFmtId="3" fontId="28" fillId="3" borderId="6" xfId="0" applyNumberFormat="1" applyFont="1" applyFill="1" applyBorder="1" applyAlignment="1">
      <alignment horizontal="right" vertical="center" wrapText="1"/>
    </xf>
    <xf numFmtId="3" fontId="28" fillId="3" borderId="3" xfId="0" applyNumberFormat="1" applyFont="1" applyFill="1" applyBorder="1">
      <alignment vertical="center"/>
    </xf>
    <xf numFmtId="3" fontId="28" fillId="3" borderId="4" xfId="0" applyNumberFormat="1" applyFont="1" applyFill="1" applyBorder="1" applyAlignment="1">
      <alignment horizontal="right" vertical="center"/>
    </xf>
    <xf numFmtId="0" fontId="28" fillId="3" borderId="6" xfId="0" applyFont="1" applyFill="1" applyBorder="1">
      <alignment vertical="center"/>
    </xf>
    <xf numFmtId="3" fontId="28" fillId="3" borderId="6" xfId="0" applyNumberFormat="1" applyFont="1" applyFill="1" applyBorder="1">
      <alignment vertical="center"/>
    </xf>
    <xf numFmtId="0" fontId="28" fillId="3" borderId="6" xfId="0" applyFont="1" applyFill="1" applyBorder="1" applyAlignment="1">
      <alignment horizontal="center" vertical="center"/>
    </xf>
    <xf numFmtId="0" fontId="28" fillId="3" borderId="6" xfId="0" quotePrefix="1" applyFont="1" applyFill="1" applyBorder="1">
      <alignment vertical="center"/>
    </xf>
    <xf numFmtId="3" fontId="28" fillId="3" borderId="16" xfId="0" applyNumberFormat="1" applyFont="1" applyFill="1" applyBorder="1" applyAlignment="1">
      <alignment horizontal="right" vertical="center"/>
    </xf>
    <xf numFmtId="0" fontId="28" fillId="3" borderId="17" xfId="0" applyFont="1" applyFill="1" applyBorder="1">
      <alignment vertical="center"/>
    </xf>
    <xf numFmtId="0" fontId="28" fillId="3" borderId="102" xfId="0" applyFont="1" applyFill="1" applyBorder="1" applyAlignment="1">
      <alignment horizontal="left" vertical="center"/>
    </xf>
    <xf numFmtId="3" fontId="28" fillId="3" borderId="103" xfId="0" applyNumberFormat="1" applyFont="1" applyFill="1" applyBorder="1" applyAlignment="1">
      <alignment horizontal="right" vertical="center"/>
    </xf>
    <xf numFmtId="3" fontId="28" fillId="3" borderId="102" xfId="0" applyNumberFormat="1" applyFont="1" applyFill="1" applyBorder="1">
      <alignment vertical="center"/>
    </xf>
    <xf numFmtId="3" fontId="28" fillId="3" borderId="104" xfId="0" applyNumberFormat="1" applyFont="1" applyFill="1" applyBorder="1" applyAlignment="1">
      <alignment horizontal="right" vertical="center"/>
    </xf>
    <xf numFmtId="43" fontId="28" fillId="3" borderId="102" xfId="0" applyNumberFormat="1" applyFont="1" applyFill="1" applyBorder="1" applyAlignment="1">
      <alignment horizontal="right" vertical="center"/>
    </xf>
    <xf numFmtId="0" fontId="28" fillId="3" borderId="5" xfId="0" applyFont="1" applyFill="1" applyBorder="1">
      <alignment vertical="center"/>
    </xf>
    <xf numFmtId="3" fontId="28" fillId="3" borderId="92" xfId="0" applyNumberFormat="1" applyFont="1" applyFill="1" applyBorder="1">
      <alignment vertical="center"/>
    </xf>
    <xf numFmtId="0" fontId="28" fillId="3" borderId="90" xfId="0" applyFont="1" applyFill="1" applyBorder="1" applyAlignment="1">
      <alignment horizontal="center" vertical="center"/>
    </xf>
    <xf numFmtId="3" fontId="28" fillId="3" borderId="11" xfId="0" applyNumberFormat="1" applyFont="1" applyFill="1" applyBorder="1" applyAlignment="1">
      <alignment horizontal="right" vertical="center"/>
    </xf>
    <xf numFmtId="3" fontId="28" fillId="3" borderId="23" xfId="0" quotePrefix="1" applyNumberFormat="1" applyFont="1" applyFill="1" applyBorder="1" applyAlignment="1">
      <alignment horizontal="right" vertical="center"/>
    </xf>
    <xf numFmtId="0" fontId="28" fillId="3" borderId="72" xfId="0" applyFont="1" applyFill="1" applyBorder="1" applyAlignment="1">
      <alignment horizontal="left" vertical="center"/>
    </xf>
    <xf numFmtId="3" fontId="28" fillId="3" borderId="72" xfId="0" applyNumberFormat="1" applyFont="1" applyFill="1" applyBorder="1">
      <alignment vertical="center"/>
    </xf>
    <xf numFmtId="3" fontId="28" fillId="3" borderId="74" xfId="0" quotePrefix="1" applyNumberFormat="1" applyFont="1" applyFill="1" applyBorder="1" applyAlignment="1">
      <alignment horizontal="right" vertical="center"/>
    </xf>
    <xf numFmtId="0" fontId="28" fillId="3" borderId="73" xfId="0" applyFont="1" applyFill="1" applyBorder="1">
      <alignment vertical="center"/>
    </xf>
    <xf numFmtId="3" fontId="28" fillId="3" borderId="73" xfId="0" applyNumberFormat="1" applyFont="1" applyFill="1" applyBorder="1">
      <alignment vertical="center"/>
    </xf>
    <xf numFmtId="0" fontId="28" fillId="3" borderId="73" xfId="0" applyFont="1" applyFill="1" applyBorder="1" applyAlignment="1">
      <alignment horizontal="center" vertical="center"/>
    </xf>
    <xf numFmtId="0" fontId="28" fillId="3" borderId="73" xfId="0" quotePrefix="1" applyFont="1" applyFill="1" applyBorder="1">
      <alignment vertical="center"/>
    </xf>
    <xf numFmtId="3" fontId="28" fillId="3" borderId="93" xfId="0" applyNumberFormat="1" applyFont="1" applyFill="1" applyBorder="1">
      <alignment vertical="center"/>
    </xf>
    <xf numFmtId="0" fontId="28" fillId="3" borderId="9" xfId="0" applyFont="1" applyFill="1" applyBorder="1" applyAlignment="1">
      <alignment horizontal="left" vertical="center"/>
    </xf>
    <xf numFmtId="0" fontId="28" fillId="3" borderId="11" xfId="0" quotePrefix="1" applyFont="1" applyFill="1" applyBorder="1">
      <alignment vertical="center"/>
    </xf>
    <xf numFmtId="43" fontId="28" fillId="3" borderId="15" xfId="0" quotePrefix="1" applyNumberFormat="1" applyFont="1" applyFill="1" applyBorder="1" applyAlignment="1">
      <alignment horizontal="right" vertical="center"/>
    </xf>
    <xf numFmtId="0" fontId="28" fillId="3" borderId="0" xfId="0" applyFont="1" applyFill="1" applyAlignment="1">
      <alignment horizontal="left" vertical="center"/>
    </xf>
    <xf numFmtId="3" fontId="28" fillId="3" borderId="15" xfId="0" applyNumberFormat="1" applyFont="1" applyFill="1" applyBorder="1" applyAlignment="1">
      <alignment horizontal="right" vertical="center"/>
    </xf>
    <xf numFmtId="0" fontId="28" fillId="3" borderId="0" xfId="0" applyFont="1" applyFill="1" applyAlignment="1">
      <alignment horizontal="right" vertical="center"/>
    </xf>
    <xf numFmtId="0" fontId="28" fillId="3" borderId="20" xfId="0" quotePrefix="1" applyFont="1" applyFill="1" applyBorder="1" applyAlignment="1">
      <alignment horizontal="right" vertical="center"/>
    </xf>
    <xf numFmtId="0" fontId="28" fillId="3" borderId="15" xfId="0" quotePrefix="1" applyFont="1" applyFill="1" applyBorder="1" applyAlignment="1">
      <alignment horizontal="right" vertical="center"/>
    </xf>
    <xf numFmtId="0" fontId="28" fillId="2" borderId="0" xfId="0" applyFont="1" applyFill="1">
      <alignment vertical="center"/>
    </xf>
    <xf numFmtId="0" fontId="28" fillId="3" borderId="0" xfId="0" applyFont="1" applyFill="1" applyAlignment="1">
      <alignment vertical="center" wrapText="1"/>
    </xf>
    <xf numFmtId="3" fontId="28" fillId="2" borderId="0" xfId="0" applyNumberFormat="1" applyFont="1" applyFill="1">
      <alignment vertical="center"/>
    </xf>
    <xf numFmtId="0" fontId="28" fillId="3" borderId="71" xfId="0" applyFont="1" applyFill="1" applyBorder="1">
      <alignment vertical="center"/>
    </xf>
    <xf numFmtId="0" fontId="28" fillId="3" borderId="100" xfId="0" applyFont="1" applyFill="1" applyBorder="1">
      <alignment vertical="center"/>
    </xf>
    <xf numFmtId="3" fontId="28" fillId="3" borderId="100" xfId="0" applyNumberFormat="1" applyFont="1" applyFill="1" applyBorder="1">
      <alignment vertical="center"/>
    </xf>
    <xf numFmtId="0" fontId="28" fillId="3" borderId="100" xfId="0" applyFont="1" applyFill="1" applyBorder="1" applyAlignment="1">
      <alignment horizontal="center" vertical="center"/>
    </xf>
    <xf numFmtId="3" fontId="28" fillId="3" borderId="101" xfId="0" applyNumberFormat="1" applyFont="1" applyFill="1" applyBorder="1">
      <alignment vertical="center"/>
    </xf>
    <xf numFmtId="3" fontId="28" fillId="3" borderId="20" xfId="0" applyNumberFormat="1" applyFont="1" applyFill="1" applyBorder="1">
      <alignment vertical="center"/>
    </xf>
    <xf numFmtId="43" fontId="28" fillId="3" borderId="15" xfId="0" applyNumberFormat="1" applyFont="1" applyFill="1" applyBorder="1">
      <alignment vertical="center"/>
    </xf>
    <xf numFmtId="3" fontId="28" fillId="3" borderId="20" xfId="0" quotePrefix="1" applyNumberFormat="1" applyFont="1" applyFill="1" applyBorder="1">
      <alignment vertical="center"/>
    </xf>
    <xf numFmtId="43" fontId="28" fillId="3" borderId="15" xfId="0" quotePrefix="1" applyNumberFormat="1" applyFont="1" applyFill="1" applyBorder="1">
      <alignment vertical="center"/>
    </xf>
    <xf numFmtId="0" fontId="28" fillId="3" borderId="100" xfId="0" quotePrefix="1" applyFont="1" applyFill="1" applyBorder="1">
      <alignment vertical="center"/>
    </xf>
    <xf numFmtId="0" fontId="28" fillId="3" borderId="94" xfId="0" applyFont="1" applyFill="1" applyBorder="1">
      <alignment vertical="center"/>
    </xf>
    <xf numFmtId="0" fontId="28" fillId="3" borderId="5" xfId="0" applyFont="1" applyFill="1" applyBorder="1" applyAlignment="1">
      <alignment horizontal="left" vertical="center"/>
    </xf>
    <xf numFmtId="3" fontId="28" fillId="3" borderId="3" xfId="0" applyNumberFormat="1" applyFont="1" applyFill="1" applyBorder="1" applyAlignment="1">
      <alignment horizontal="right" vertical="center"/>
    </xf>
    <xf numFmtId="3" fontId="28" fillId="3" borderId="4" xfId="0" quotePrefix="1" applyNumberFormat="1" applyFont="1" applyFill="1" applyBorder="1" applyAlignment="1">
      <alignment horizontal="right" vertical="center"/>
    </xf>
    <xf numFmtId="43" fontId="28" fillId="3" borderId="3" xfId="0" quotePrefix="1" applyNumberFormat="1" applyFont="1" applyFill="1" applyBorder="1" applyAlignment="1">
      <alignment horizontal="right" vertical="center"/>
    </xf>
    <xf numFmtId="0" fontId="28" fillId="3" borderId="18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3" fontId="28" fillId="3" borderId="9" xfId="0" applyNumberFormat="1" applyFont="1" applyFill="1" applyBorder="1" applyAlignment="1">
      <alignment horizontal="right" vertical="center"/>
    </xf>
    <xf numFmtId="0" fontId="28" fillId="3" borderId="18" xfId="0" applyFont="1" applyFill="1" applyBorder="1" applyAlignment="1">
      <alignment vertical="center" shrinkToFit="1"/>
    </xf>
    <xf numFmtId="0" fontId="28" fillId="3" borderId="70" xfId="0" applyFont="1" applyFill="1" applyBorder="1" applyAlignment="1">
      <alignment horizontal="left" vertical="center"/>
    </xf>
    <xf numFmtId="3" fontId="28" fillId="3" borderId="71" xfId="0" applyNumberFormat="1" applyFont="1" applyFill="1" applyBorder="1" applyAlignment="1">
      <alignment horizontal="right" vertical="center"/>
    </xf>
    <xf numFmtId="3" fontId="28" fillId="3" borderId="99" xfId="0" quotePrefix="1" applyNumberFormat="1" applyFont="1" applyFill="1" applyBorder="1" applyAlignment="1">
      <alignment horizontal="right" vertical="center"/>
    </xf>
    <xf numFmtId="43" fontId="28" fillId="3" borderId="71" xfId="0" quotePrefix="1" applyNumberFormat="1" applyFont="1" applyFill="1" applyBorder="1" applyAlignment="1">
      <alignment horizontal="right" vertical="center"/>
    </xf>
    <xf numFmtId="0" fontId="28" fillId="3" borderId="6" xfId="0" applyFont="1" applyFill="1" applyBorder="1" applyAlignment="1">
      <alignment horizontal="left" vertical="center"/>
    </xf>
    <xf numFmtId="0" fontId="28" fillId="3" borderId="16" xfId="0" applyFont="1" applyFill="1" applyBorder="1">
      <alignment vertical="center"/>
    </xf>
    <xf numFmtId="43" fontId="28" fillId="3" borderId="21" xfId="0" applyNumberFormat="1" applyFont="1" applyFill="1" applyBorder="1" applyAlignment="1">
      <alignment horizontal="right" vertical="center"/>
    </xf>
    <xf numFmtId="3" fontId="29" fillId="2" borderId="0" xfId="0" applyNumberFormat="1" applyFont="1" applyFill="1">
      <alignment vertical="center"/>
    </xf>
    <xf numFmtId="178" fontId="29" fillId="3" borderId="0" xfId="0" applyNumberFormat="1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8" fillId="3" borderId="18" xfId="0" applyFont="1" applyFill="1" applyBorder="1" applyAlignment="1">
      <alignment vertical="center" wrapText="1"/>
    </xf>
    <xf numFmtId="0" fontId="28" fillId="3" borderId="96" xfId="0" applyFont="1" applyFill="1" applyBorder="1">
      <alignment vertical="center"/>
    </xf>
    <xf numFmtId="0" fontId="28" fillId="3" borderId="3" xfId="0" applyFont="1" applyFill="1" applyBorder="1">
      <alignment vertical="center"/>
    </xf>
    <xf numFmtId="0" fontId="28" fillId="3" borderId="17" xfId="0" applyFont="1" applyFill="1" applyBorder="1" applyAlignment="1">
      <alignment horizontal="left" vertical="center" shrinkToFit="1"/>
    </xf>
    <xf numFmtId="0" fontId="28" fillId="3" borderId="0" xfId="0" applyFont="1" applyFill="1" applyAlignment="1">
      <alignment vertical="center" wrapText="1" shrinkToFit="1"/>
    </xf>
    <xf numFmtId="0" fontId="28" fillId="3" borderId="0" xfId="0" applyFont="1" applyFill="1" applyAlignment="1">
      <alignment vertical="center" shrinkToFit="1"/>
    </xf>
    <xf numFmtId="0" fontId="28" fillId="3" borderId="95" xfId="0" applyFont="1" applyFill="1" applyBorder="1">
      <alignment vertical="center"/>
    </xf>
    <xf numFmtId="43" fontId="28" fillId="3" borderId="9" xfId="0" quotePrefix="1" applyNumberFormat="1" applyFont="1" applyFill="1" applyBorder="1" applyAlignment="1">
      <alignment horizontal="right" vertical="center"/>
    </xf>
    <xf numFmtId="0" fontId="28" fillId="3" borderId="10" xfId="0" applyFont="1" applyFill="1" applyBorder="1">
      <alignment vertical="center"/>
    </xf>
    <xf numFmtId="43" fontId="28" fillId="3" borderId="16" xfId="0" quotePrefix="1" applyNumberFormat="1" applyFont="1" applyFill="1" applyBorder="1" applyAlignment="1">
      <alignment horizontal="right" vertical="center"/>
    </xf>
    <xf numFmtId="3" fontId="28" fillId="3" borderId="72" xfId="0" applyNumberFormat="1" applyFont="1" applyFill="1" applyBorder="1" applyAlignment="1">
      <alignment horizontal="right" vertical="center"/>
    </xf>
    <xf numFmtId="43" fontId="28" fillId="3" borderId="72" xfId="0" quotePrefix="1" applyNumberFormat="1" applyFont="1" applyFill="1" applyBorder="1" applyAlignment="1">
      <alignment horizontal="right" vertical="center"/>
    </xf>
    <xf numFmtId="0" fontId="28" fillId="3" borderId="97" xfId="0" applyFont="1" applyFill="1" applyBorder="1">
      <alignment vertical="center"/>
    </xf>
    <xf numFmtId="0" fontId="28" fillId="3" borderId="87" xfId="0" applyFont="1" applyFill="1" applyBorder="1" applyAlignment="1">
      <alignment horizontal="left" vertical="center"/>
    </xf>
    <xf numFmtId="0" fontId="28" fillId="3" borderId="88" xfId="0" applyFont="1" applyFill="1" applyBorder="1" applyAlignment="1">
      <alignment horizontal="left" vertical="center"/>
    </xf>
    <xf numFmtId="0" fontId="28" fillId="2" borderId="18" xfId="0" applyFont="1" applyFill="1" applyBorder="1">
      <alignment vertical="center"/>
    </xf>
    <xf numFmtId="10" fontId="28" fillId="3" borderId="18" xfId="0" applyNumberFormat="1" applyFont="1" applyFill="1" applyBorder="1">
      <alignment vertical="center"/>
    </xf>
    <xf numFmtId="176" fontId="28" fillId="3" borderId="18" xfId="0" applyNumberFormat="1" applyFont="1" applyFill="1" applyBorder="1" applyAlignment="1">
      <alignment horizontal="center" vertical="center"/>
    </xf>
    <xf numFmtId="0" fontId="28" fillId="3" borderId="96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178" fontId="28" fillId="3" borderId="11" xfId="0" applyNumberFormat="1" applyFont="1" applyFill="1" applyBorder="1" applyAlignment="1">
      <alignment horizontal="center" vertical="center"/>
    </xf>
    <xf numFmtId="0" fontId="28" fillId="3" borderId="94" xfId="0" applyFont="1" applyFill="1" applyBorder="1" applyAlignment="1">
      <alignment horizontal="left" vertical="center"/>
    </xf>
    <xf numFmtId="0" fontId="28" fillId="3" borderId="91" xfId="0" applyFont="1" applyFill="1" applyBorder="1" applyAlignment="1">
      <alignment horizontal="left" vertical="center"/>
    </xf>
    <xf numFmtId="43" fontId="28" fillId="3" borderId="39" xfId="0" applyNumberFormat="1" applyFont="1" applyFill="1" applyBorder="1" applyAlignment="1">
      <alignment horizontal="center" vertical="center"/>
    </xf>
    <xf numFmtId="3" fontId="28" fillId="3" borderId="35" xfId="0" applyNumberFormat="1" applyFont="1" applyFill="1" applyBorder="1" applyAlignment="1">
      <alignment horizontal="right" vertical="center"/>
    </xf>
    <xf numFmtId="3" fontId="28" fillId="3" borderId="37" xfId="0" applyNumberFormat="1" applyFont="1" applyFill="1" applyBorder="1" applyAlignment="1">
      <alignment horizontal="right" vertical="center"/>
    </xf>
    <xf numFmtId="3" fontId="28" fillId="3" borderId="37" xfId="0" applyNumberFormat="1" applyFont="1" applyFill="1" applyBorder="1" applyAlignment="1">
      <alignment horizontal="left" vertical="center"/>
    </xf>
    <xf numFmtId="3" fontId="28" fillId="3" borderId="38" xfId="0" applyNumberFormat="1" applyFont="1" applyFill="1" applyBorder="1" applyAlignment="1">
      <alignment horizontal="center" vertical="center"/>
    </xf>
    <xf numFmtId="3" fontId="28" fillId="3" borderId="6" xfId="0" applyNumberFormat="1" applyFont="1" applyFill="1" applyBorder="1" applyAlignment="1">
      <alignment horizontal="right" vertical="center"/>
    </xf>
    <xf numFmtId="3" fontId="28" fillId="3" borderId="12" xfId="0" applyNumberFormat="1" applyFont="1" applyFill="1" applyBorder="1">
      <alignment vertical="center"/>
    </xf>
    <xf numFmtId="0" fontId="28" fillId="3" borderId="13" xfId="0" applyFont="1" applyFill="1" applyBorder="1">
      <alignment vertical="center"/>
    </xf>
    <xf numFmtId="0" fontId="28" fillId="3" borderId="14" xfId="0" applyFont="1" applyFill="1" applyBorder="1">
      <alignment vertical="center"/>
    </xf>
    <xf numFmtId="0" fontId="27" fillId="3" borderId="11" xfId="0" applyFont="1" applyFill="1" applyBorder="1">
      <alignment vertical="center"/>
    </xf>
    <xf numFmtId="3" fontId="27" fillId="3" borderId="12" xfId="0" applyNumberFormat="1" applyFont="1" applyFill="1" applyBorder="1">
      <alignment vertical="center"/>
    </xf>
    <xf numFmtId="3" fontId="28" fillId="3" borderId="22" xfId="0" applyNumberFormat="1" applyFont="1" applyFill="1" applyBorder="1">
      <alignment vertical="center"/>
    </xf>
    <xf numFmtId="176" fontId="28" fillId="3" borderId="0" xfId="0" applyNumberFormat="1" applyFont="1" applyFill="1" applyAlignment="1">
      <alignment horizontal="center" vertical="center"/>
    </xf>
    <xf numFmtId="0" fontId="28" fillId="2" borderId="21" xfId="0" applyFont="1" applyFill="1" applyBorder="1">
      <alignment vertical="center"/>
    </xf>
    <xf numFmtId="9" fontId="28" fillId="2" borderId="0" xfId="0" applyNumberFormat="1" applyFont="1" applyFill="1" applyAlignment="1">
      <alignment horizontal="center" vertical="center"/>
    </xf>
    <xf numFmtId="0" fontId="28" fillId="2" borderId="0" xfId="0" quotePrefix="1" applyFont="1" applyFill="1">
      <alignment vertical="center"/>
    </xf>
    <xf numFmtId="0" fontId="28" fillId="2" borderId="21" xfId="0" applyFont="1" applyFill="1" applyBorder="1" applyAlignment="1">
      <alignment horizontal="left" vertical="center"/>
    </xf>
    <xf numFmtId="9" fontId="28" fillId="3" borderId="0" xfId="0" applyNumberFormat="1" applyFont="1" applyFill="1" applyAlignment="1">
      <alignment horizontal="center" vertical="center"/>
    </xf>
    <xf numFmtId="3" fontId="28" fillId="3" borderId="18" xfId="0" applyNumberFormat="1" applyFont="1" applyFill="1" applyBorder="1" applyAlignment="1">
      <alignment horizontal="center" vertical="center"/>
    </xf>
    <xf numFmtId="3" fontId="28" fillId="3" borderId="19" xfId="0" applyNumberFormat="1" applyFont="1" applyFill="1" applyBorder="1">
      <alignment vertical="center"/>
    </xf>
    <xf numFmtId="3" fontId="28" fillId="3" borderId="5" xfId="0" applyNumberFormat="1" applyFont="1" applyFill="1" applyBorder="1" applyAlignment="1">
      <alignment horizontal="right" vertical="center"/>
    </xf>
    <xf numFmtId="3" fontId="28" fillId="3" borderId="7" xfId="0" applyNumberFormat="1" applyFont="1" applyFill="1" applyBorder="1">
      <alignment vertical="center"/>
    </xf>
    <xf numFmtId="0" fontId="28" fillId="3" borderId="26" xfId="0" applyFont="1" applyFill="1" applyBorder="1">
      <alignment vertical="center"/>
    </xf>
    <xf numFmtId="0" fontId="28" fillId="3" borderId="27" xfId="0" applyFont="1" applyFill="1" applyBorder="1">
      <alignment vertical="center"/>
    </xf>
    <xf numFmtId="0" fontId="28" fillId="3" borderId="27" xfId="0" applyFont="1" applyFill="1" applyBorder="1" applyAlignment="1">
      <alignment horizontal="left" vertical="center"/>
    </xf>
    <xf numFmtId="3" fontId="28" fillId="3" borderId="27" xfId="0" applyNumberFormat="1" applyFont="1" applyFill="1" applyBorder="1" applyAlignment="1">
      <alignment horizontal="right" vertical="center"/>
    </xf>
    <xf numFmtId="3" fontId="28" fillId="3" borderId="27" xfId="0" applyNumberFormat="1" applyFont="1" applyFill="1" applyBorder="1">
      <alignment vertical="center"/>
    </xf>
    <xf numFmtId="3" fontId="28" fillId="3" borderId="29" xfId="0" applyNumberFormat="1" applyFont="1" applyFill="1" applyBorder="1" applyAlignment="1">
      <alignment horizontal="right" vertical="center"/>
    </xf>
    <xf numFmtId="43" fontId="28" fillId="3" borderId="40" xfId="0" applyNumberFormat="1" applyFont="1" applyFill="1" applyBorder="1" applyAlignment="1">
      <alignment horizontal="right" vertical="center"/>
    </xf>
    <xf numFmtId="0" fontId="28" fillId="3" borderId="29" xfId="0" applyFont="1" applyFill="1" applyBorder="1">
      <alignment vertical="center"/>
    </xf>
    <xf numFmtId="3" fontId="28" fillId="3" borderId="29" xfId="0" applyNumberFormat="1" applyFont="1" applyFill="1" applyBorder="1">
      <alignment vertical="center"/>
    </xf>
    <xf numFmtId="0" fontId="28" fillId="3" borderId="29" xfId="0" applyFont="1" applyFill="1" applyBorder="1" applyAlignment="1">
      <alignment horizontal="center" vertical="center"/>
    </xf>
    <xf numFmtId="0" fontId="28" fillId="3" borderId="29" xfId="0" quotePrefix="1" applyFont="1" applyFill="1" applyBorder="1">
      <alignment vertical="center"/>
    </xf>
    <xf numFmtId="3" fontId="28" fillId="3" borderId="30" xfId="0" applyNumberFormat="1" applyFont="1" applyFill="1" applyBorder="1">
      <alignment vertical="center"/>
    </xf>
    <xf numFmtId="9" fontId="29" fillId="3" borderId="0" xfId="0" applyNumberFormat="1" applyFont="1" applyFill="1" applyAlignment="1">
      <alignment horizontal="center" vertical="center"/>
    </xf>
    <xf numFmtId="9" fontId="28" fillId="3" borderId="18" xfId="0" applyNumberFormat="1" applyFont="1" applyFill="1" applyBorder="1" applyAlignment="1">
      <alignment horizontal="center" vertical="center"/>
    </xf>
    <xf numFmtId="0" fontId="27" fillId="3" borderId="18" xfId="0" applyFont="1" applyFill="1" applyBorder="1">
      <alignment vertical="center"/>
    </xf>
    <xf numFmtId="3" fontId="27" fillId="3" borderId="18" xfId="0" applyNumberFormat="1" applyFont="1" applyFill="1" applyBorder="1">
      <alignment vertical="center"/>
    </xf>
    <xf numFmtId="0" fontId="27" fillId="3" borderId="18" xfId="0" applyFont="1" applyFill="1" applyBorder="1" applyAlignment="1">
      <alignment horizontal="center" vertical="center"/>
    </xf>
    <xf numFmtId="0" fontId="27" fillId="3" borderId="18" xfId="0" quotePrefix="1" applyFont="1" applyFill="1" applyBorder="1">
      <alignment vertical="center"/>
    </xf>
    <xf numFmtId="3" fontId="27" fillId="3" borderId="19" xfId="0" applyNumberFormat="1" applyFont="1" applyFill="1" applyBorder="1">
      <alignment vertical="center"/>
    </xf>
    <xf numFmtId="0" fontId="28" fillId="3" borderId="8" xfId="0" applyFont="1" applyFill="1" applyBorder="1">
      <alignment vertical="center"/>
    </xf>
    <xf numFmtId="3" fontId="28" fillId="3" borderId="11" xfId="0" quotePrefix="1" applyNumberFormat="1" applyFont="1" applyFill="1" applyBorder="1" applyAlignment="1">
      <alignment horizontal="right" vertical="center"/>
    </xf>
    <xf numFmtId="3" fontId="28" fillId="3" borderId="18" xfId="0" quotePrefix="1" applyNumberFormat="1" applyFont="1" applyFill="1" applyBorder="1" applyAlignment="1">
      <alignment horizontal="right" vertical="center"/>
    </xf>
    <xf numFmtId="0" fontId="28" fillId="3" borderId="59" xfId="0" applyFont="1" applyFill="1" applyBorder="1">
      <alignment vertical="center"/>
    </xf>
    <xf numFmtId="0" fontId="28" fillId="3" borderId="28" xfId="0" applyFont="1" applyFill="1" applyBorder="1">
      <alignment vertical="center"/>
    </xf>
    <xf numFmtId="0" fontId="28" fillId="3" borderId="40" xfId="0" applyFont="1" applyFill="1" applyBorder="1" applyAlignment="1">
      <alignment horizontal="left" vertical="center"/>
    </xf>
    <xf numFmtId="3" fontId="28" fillId="3" borderId="40" xfId="0" applyNumberFormat="1" applyFont="1" applyFill="1" applyBorder="1" applyAlignment="1">
      <alignment horizontal="right" vertical="center"/>
    </xf>
    <xf numFmtId="3" fontId="28" fillId="3" borderId="40" xfId="0" applyNumberFormat="1" applyFont="1" applyFill="1" applyBorder="1">
      <alignment vertical="center"/>
    </xf>
    <xf numFmtId="3" fontId="28" fillId="3" borderId="42" xfId="0" quotePrefix="1" applyNumberFormat="1" applyFont="1" applyFill="1" applyBorder="1" applyAlignment="1">
      <alignment horizontal="right" vertical="center"/>
    </xf>
    <xf numFmtId="0" fontId="28" fillId="3" borderId="42" xfId="0" applyFont="1" applyFill="1" applyBorder="1">
      <alignment vertical="center"/>
    </xf>
    <xf numFmtId="3" fontId="28" fillId="3" borderId="42" xfId="0" applyNumberFormat="1" applyFont="1" applyFill="1" applyBorder="1">
      <alignment vertical="center"/>
    </xf>
    <xf numFmtId="0" fontId="28" fillId="3" borderId="42" xfId="0" applyFont="1" applyFill="1" applyBorder="1" applyAlignment="1">
      <alignment horizontal="center" vertical="center"/>
    </xf>
    <xf numFmtId="0" fontId="28" fillId="3" borderId="42" xfId="0" quotePrefix="1" applyFont="1" applyFill="1" applyBorder="1">
      <alignment vertical="center"/>
    </xf>
    <xf numFmtId="3" fontId="28" fillId="3" borderId="43" xfId="0" applyNumberFormat="1" applyFont="1" applyFill="1" applyBorder="1">
      <alignment vertical="center"/>
    </xf>
    <xf numFmtId="0" fontId="28" fillId="3" borderId="67" xfId="0" applyFont="1" applyFill="1" applyBorder="1">
      <alignment vertical="center"/>
    </xf>
    <xf numFmtId="0" fontId="28" fillId="3" borderId="34" xfId="0" applyFont="1" applyFill="1" applyBorder="1">
      <alignment vertical="center"/>
    </xf>
    <xf numFmtId="0" fontId="28" fillId="3" borderId="36" xfId="0" applyFont="1" applyFill="1" applyBorder="1" applyAlignment="1">
      <alignment horizontal="left" vertical="center"/>
    </xf>
    <xf numFmtId="3" fontId="28" fillId="3" borderId="38" xfId="0" applyNumberFormat="1" applyFont="1" applyFill="1" applyBorder="1">
      <alignment vertical="center"/>
    </xf>
    <xf numFmtId="0" fontId="28" fillId="3" borderId="9" xfId="0" applyFont="1" applyFill="1" applyBorder="1">
      <alignment vertical="center"/>
    </xf>
    <xf numFmtId="177" fontId="27" fillId="3" borderId="11" xfId="0" applyNumberFormat="1" applyFont="1" applyFill="1" applyBorder="1" applyAlignment="1">
      <alignment horizontal="left" vertical="center"/>
    </xf>
    <xf numFmtId="3" fontId="27" fillId="3" borderId="11" xfId="0" applyNumberFormat="1" applyFont="1" applyFill="1" applyBorder="1" applyAlignment="1">
      <alignment horizontal="right" vertical="center"/>
    </xf>
    <xf numFmtId="3" fontId="28" fillId="3" borderId="21" xfId="0" applyNumberFormat="1" applyFont="1" applyFill="1" applyBorder="1" applyAlignment="1">
      <alignment horizontal="right" vertical="center"/>
    </xf>
    <xf numFmtId="177" fontId="28" fillId="3" borderId="18" xfId="0" applyNumberFormat="1" applyFont="1" applyFill="1" applyBorder="1" applyAlignment="1">
      <alignment horizontal="left" vertical="center"/>
    </xf>
    <xf numFmtId="0" fontId="28" fillId="3" borderId="25" xfId="0" applyFont="1" applyFill="1" applyBorder="1">
      <alignment vertical="center"/>
    </xf>
    <xf numFmtId="3" fontId="28" fillId="3" borderId="42" xfId="0" applyNumberFormat="1" applyFont="1" applyFill="1" applyBorder="1" applyAlignment="1">
      <alignment horizontal="right" vertical="center"/>
    </xf>
    <xf numFmtId="0" fontId="28" fillId="3" borderId="41" xfId="0" applyFont="1" applyFill="1" applyBorder="1">
      <alignment vertical="center"/>
    </xf>
    <xf numFmtId="176" fontId="28" fillId="3" borderId="42" xfId="0" applyNumberFormat="1" applyFont="1" applyFill="1" applyBorder="1" applyAlignment="1">
      <alignment horizontal="center" vertical="center"/>
    </xf>
    <xf numFmtId="0" fontId="28" fillId="3" borderId="25" xfId="0" applyFont="1" applyFill="1" applyBorder="1" applyAlignment="1">
      <alignment horizontal="left" vertical="center"/>
    </xf>
    <xf numFmtId="3" fontId="28" fillId="3" borderId="0" xfId="0" quotePrefix="1" applyNumberFormat="1" applyFont="1" applyFill="1" applyAlignment="1">
      <alignment horizontal="right" vertical="center"/>
    </xf>
    <xf numFmtId="0" fontId="28" fillId="3" borderId="13" xfId="0" applyFont="1" applyFill="1" applyBorder="1" applyAlignment="1">
      <alignment horizontal="left" vertical="center"/>
    </xf>
    <xf numFmtId="0" fontId="28" fillId="3" borderId="14" xfId="0" applyFont="1" applyFill="1" applyBorder="1" applyAlignment="1">
      <alignment horizontal="left" vertical="center"/>
    </xf>
    <xf numFmtId="0" fontId="28" fillId="3" borderId="32" xfId="0" applyFont="1" applyFill="1" applyBorder="1" applyAlignment="1">
      <alignment horizontal="left" vertical="center"/>
    </xf>
    <xf numFmtId="3" fontId="28" fillId="3" borderId="10" xfId="0" quotePrefix="1" applyNumberFormat="1" applyFont="1" applyFill="1" applyBorder="1" applyAlignment="1">
      <alignment horizontal="right" vertical="center"/>
    </xf>
    <xf numFmtId="3" fontId="28" fillId="3" borderId="17" xfId="0" quotePrefix="1" applyNumberFormat="1" applyFont="1" applyFill="1" applyBorder="1" applyAlignment="1">
      <alignment horizontal="right" vertical="center"/>
    </xf>
    <xf numFmtId="0" fontId="28" fillId="2" borderId="18" xfId="0" applyFont="1" applyFill="1" applyBorder="1" applyAlignment="1">
      <alignment horizontal="center" vertical="center"/>
    </xf>
    <xf numFmtId="3" fontId="27" fillId="3" borderId="0" xfId="0" applyNumberFormat="1" applyFont="1" applyFill="1">
      <alignment vertical="center"/>
    </xf>
    <xf numFmtId="0" fontId="27" fillId="3" borderId="0" xfId="0" applyFont="1" applyFill="1">
      <alignment vertical="center"/>
    </xf>
    <xf numFmtId="0" fontId="27" fillId="3" borderId="0" xfId="0" applyFont="1" applyFill="1" applyAlignment="1">
      <alignment horizontal="center" vertical="center"/>
    </xf>
    <xf numFmtId="0" fontId="28" fillId="3" borderId="2" xfId="0" applyFont="1" applyFill="1" applyBorder="1">
      <alignment vertical="center"/>
    </xf>
    <xf numFmtId="3" fontId="28" fillId="3" borderId="6" xfId="0" quotePrefix="1" applyNumberFormat="1" applyFont="1" applyFill="1" applyBorder="1" applyAlignment="1">
      <alignment horizontal="right" vertical="center"/>
    </xf>
    <xf numFmtId="0" fontId="27" fillId="3" borderId="28" xfId="0" applyFont="1" applyFill="1" applyBorder="1">
      <alignment vertical="center"/>
    </xf>
    <xf numFmtId="3" fontId="27" fillId="3" borderId="30" xfId="0" applyNumberFormat="1" applyFont="1" applyFill="1" applyBorder="1">
      <alignment vertical="center"/>
    </xf>
    <xf numFmtId="0" fontId="28" fillId="3" borderId="10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0" fontId="28" fillId="3" borderId="21" xfId="0" applyFont="1" applyFill="1" applyBorder="1" applyAlignment="1">
      <alignment horizontal="left" vertical="center"/>
    </xf>
    <xf numFmtId="0" fontId="28" fillId="3" borderId="97" xfId="0" applyFont="1" applyFill="1" applyBorder="1" applyAlignment="1">
      <alignment horizontal="left" vertical="center"/>
    </xf>
    <xf numFmtId="3" fontId="27" fillId="3" borderId="34" xfId="0" applyNumberFormat="1" applyFont="1" applyFill="1" applyBorder="1" applyAlignment="1">
      <alignment horizontal="right" vertical="center"/>
    </xf>
    <xf numFmtId="3" fontId="27" fillId="3" borderId="35" xfId="0" applyNumberFormat="1" applyFont="1" applyFill="1" applyBorder="1">
      <alignment vertical="center"/>
    </xf>
    <xf numFmtId="3" fontId="27" fillId="3" borderId="36" xfId="0" applyNumberFormat="1" applyFont="1" applyFill="1" applyBorder="1" applyAlignment="1">
      <alignment horizontal="right" vertical="center"/>
    </xf>
    <xf numFmtId="43" fontId="27" fillId="3" borderId="35" xfId="0" applyNumberFormat="1" applyFont="1" applyFill="1" applyBorder="1" applyAlignment="1">
      <alignment horizontal="right" vertical="center"/>
    </xf>
    <xf numFmtId="3" fontId="27" fillId="3" borderId="35" xfId="0" applyNumberFormat="1" applyFont="1" applyFill="1" applyBorder="1" applyAlignment="1">
      <alignment horizontal="right" vertical="center"/>
    </xf>
    <xf numFmtId="3" fontId="27" fillId="3" borderId="37" xfId="0" applyNumberFormat="1" applyFont="1" applyFill="1" applyBorder="1" applyAlignment="1">
      <alignment horizontal="right" vertical="center"/>
    </xf>
    <xf numFmtId="3" fontId="6" fillId="0" borderId="49" xfId="0" applyNumberFormat="1" applyFont="1" applyBorder="1">
      <alignment vertical="center"/>
    </xf>
    <xf numFmtId="3" fontId="6" fillId="0" borderId="51" xfId="0" applyNumberFormat="1" applyFont="1" applyBorder="1">
      <alignment vertical="center"/>
    </xf>
    <xf numFmtId="0" fontId="28" fillId="3" borderId="103" xfId="0" applyFont="1" applyFill="1" applyBorder="1">
      <alignment vertical="center"/>
    </xf>
    <xf numFmtId="3" fontId="28" fillId="3" borderId="103" xfId="0" applyNumberFormat="1" applyFont="1" applyFill="1" applyBorder="1">
      <alignment vertical="center"/>
    </xf>
    <xf numFmtId="0" fontId="28" fillId="3" borderId="103" xfId="0" applyFont="1" applyFill="1" applyBorder="1" applyAlignment="1">
      <alignment horizontal="center" vertical="center"/>
    </xf>
    <xf numFmtId="3" fontId="28" fillId="3" borderId="111" xfId="0" applyNumberFormat="1" applyFont="1" applyFill="1" applyBorder="1">
      <alignment vertical="center"/>
    </xf>
    <xf numFmtId="3" fontId="28" fillId="0" borderId="105" xfId="0" applyNumberFormat="1" applyFont="1" applyBorder="1" applyAlignment="1">
      <alignment horizontal="right" vertical="center" wrapText="1"/>
    </xf>
    <xf numFmtId="3" fontId="28" fillId="0" borderId="105" xfId="0" applyNumberFormat="1" applyFont="1" applyBorder="1" applyAlignment="1">
      <alignment horizontal="right" vertical="center"/>
    </xf>
    <xf numFmtId="3" fontId="28" fillId="0" borderId="111" xfId="0" applyNumberFormat="1" applyFont="1" applyBorder="1" applyAlignment="1">
      <alignment horizontal="right" vertical="center"/>
    </xf>
    <xf numFmtId="0" fontId="28" fillId="3" borderId="111" xfId="0" applyFont="1" applyFill="1" applyBorder="1" applyAlignment="1">
      <alignment horizontal="left" vertical="center"/>
    </xf>
    <xf numFmtId="0" fontId="28" fillId="3" borderId="106" xfId="0" applyFont="1" applyFill="1" applyBorder="1" applyAlignment="1">
      <alignment horizontal="left" vertical="center"/>
    </xf>
    <xf numFmtId="43" fontId="28" fillId="3" borderId="106" xfId="0" applyNumberFormat="1" applyFont="1" applyFill="1" applyBorder="1" applyAlignment="1">
      <alignment horizontal="right" vertical="center"/>
    </xf>
    <xf numFmtId="0" fontId="28" fillId="3" borderId="105" xfId="0" applyFont="1" applyFill="1" applyBorder="1" applyAlignment="1">
      <alignment horizontal="left" vertical="center"/>
    </xf>
    <xf numFmtId="3" fontId="28" fillId="3" borderId="105" xfId="0" applyNumberFormat="1" applyFont="1" applyFill="1" applyBorder="1">
      <alignment vertical="center"/>
    </xf>
    <xf numFmtId="43" fontId="28" fillId="3" borderId="105" xfId="0" applyNumberFormat="1" applyFont="1" applyFill="1" applyBorder="1" applyAlignment="1">
      <alignment horizontal="right" vertical="center"/>
    </xf>
    <xf numFmtId="3" fontId="29" fillId="3" borderId="103" xfId="0" applyNumberFormat="1" applyFont="1" applyFill="1" applyBorder="1">
      <alignment vertical="center"/>
    </xf>
    <xf numFmtId="0" fontId="29" fillId="3" borderId="103" xfId="0" applyFont="1" applyFill="1" applyBorder="1">
      <alignment vertical="center"/>
    </xf>
    <xf numFmtId="0" fontId="29" fillId="3" borderId="103" xfId="0" applyFont="1" applyFill="1" applyBorder="1" applyAlignment="1">
      <alignment horizontal="center" vertical="center"/>
    </xf>
    <xf numFmtId="0" fontId="29" fillId="3" borderId="103" xfId="0" quotePrefix="1" applyFont="1" applyFill="1" applyBorder="1">
      <alignment vertical="center"/>
    </xf>
    <xf numFmtId="3" fontId="28" fillId="3" borderId="106" xfId="0" applyNumberFormat="1" applyFont="1" applyFill="1" applyBorder="1">
      <alignment vertical="center"/>
    </xf>
    <xf numFmtId="10" fontId="28" fillId="3" borderId="6" xfId="0" applyNumberFormat="1" applyFont="1" applyFill="1" applyBorder="1">
      <alignment vertical="center"/>
    </xf>
    <xf numFmtId="0" fontId="29" fillId="3" borderId="6" xfId="0" applyFont="1" applyFill="1" applyBorder="1">
      <alignment vertical="center"/>
    </xf>
    <xf numFmtId="3" fontId="29" fillId="3" borderId="6" xfId="0" applyNumberFormat="1" applyFont="1" applyFill="1" applyBorder="1">
      <alignment vertical="center"/>
    </xf>
    <xf numFmtId="0" fontId="29" fillId="3" borderId="6" xfId="0" applyFont="1" applyFill="1" applyBorder="1" applyAlignment="1">
      <alignment horizontal="center" vertical="center"/>
    </xf>
    <xf numFmtId="3" fontId="28" fillId="3" borderId="104" xfId="0" quotePrefix="1" applyNumberFormat="1" applyFont="1" applyFill="1" applyBorder="1">
      <alignment vertical="center"/>
    </xf>
    <xf numFmtId="43" fontId="28" fillId="3" borderId="105" xfId="0" quotePrefix="1" applyNumberFormat="1" applyFont="1" applyFill="1" applyBorder="1">
      <alignment vertical="center"/>
    </xf>
    <xf numFmtId="0" fontId="28" fillId="3" borderId="103" xfId="0" quotePrefix="1" applyFont="1" applyFill="1" applyBorder="1">
      <alignment vertical="center"/>
    </xf>
    <xf numFmtId="0" fontId="28" fillId="3" borderId="105" xfId="0" applyFont="1" applyFill="1" applyBorder="1">
      <alignment vertical="center"/>
    </xf>
    <xf numFmtId="3" fontId="28" fillId="3" borderId="104" xfId="0" quotePrefix="1" applyNumberFormat="1" applyFont="1" applyFill="1" applyBorder="1" applyAlignment="1">
      <alignment horizontal="right" vertical="center"/>
    </xf>
    <xf numFmtId="0" fontId="28" fillId="3" borderId="108" xfId="0" applyFont="1" applyFill="1" applyBorder="1" applyAlignment="1">
      <alignment horizontal="left" vertical="center"/>
    </xf>
    <xf numFmtId="43" fontId="28" fillId="3" borderId="111" xfId="0" applyNumberFormat="1" applyFont="1" applyFill="1" applyBorder="1" applyAlignment="1">
      <alignment horizontal="right" vertical="center"/>
    </xf>
    <xf numFmtId="3" fontId="28" fillId="3" borderId="24" xfId="0" applyNumberFormat="1" applyFont="1" applyFill="1" applyBorder="1">
      <alignment vertical="center"/>
    </xf>
    <xf numFmtId="3" fontId="28" fillId="3" borderId="104" xfId="0" applyNumberFormat="1" applyFont="1" applyFill="1" applyBorder="1">
      <alignment vertical="center"/>
    </xf>
    <xf numFmtId="43" fontId="28" fillId="3" borderId="105" xfId="0" applyNumberFormat="1" applyFont="1" applyFill="1" applyBorder="1">
      <alignment vertical="center"/>
    </xf>
    <xf numFmtId="3" fontId="28" fillId="3" borderId="4" xfId="0" quotePrefix="1" applyNumberFormat="1" applyFont="1" applyFill="1" applyBorder="1">
      <alignment vertical="center"/>
    </xf>
    <xf numFmtId="43" fontId="28" fillId="3" borderId="106" xfId="0" quotePrefix="1" applyNumberFormat="1" applyFont="1" applyFill="1" applyBorder="1">
      <alignment vertical="center"/>
    </xf>
    <xf numFmtId="3" fontId="28" fillId="3" borderId="105" xfId="0" applyNumberFormat="1" applyFont="1" applyFill="1" applyBorder="1" applyAlignment="1">
      <alignment horizontal="right" vertical="center"/>
    </xf>
    <xf numFmtId="43" fontId="28" fillId="3" borderId="105" xfId="0" quotePrefix="1" applyNumberFormat="1" applyFont="1" applyFill="1" applyBorder="1" applyAlignment="1">
      <alignment horizontal="right" vertical="center"/>
    </xf>
    <xf numFmtId="0" fontId="28" fillId="3" borderId="103" xfId="0" applyFont="1" applyFill="1" applyBorder="1" applyAlignment="1">
      <alignment horizontal="left" vertical="center"/>
    </xf>
    <xf numFmtId="3" fontId="28" fillId="3" borderId="106" xfId="0" applyNumberFormat="1" applyFont="1" applyFill="1" applyBorder="1" applyAlignment="1">
      <alignment horizontal="right" vertical="center"/>
    </xf>
    <xf numFmtId="43" fontId="28" fillId="3" borderId="106" xfId="0" quotePrefix="1" applyNumberFormat="1" applyFont="1" applyFill="1" applyBorder="1" applyAlignment="1">
      <alignment horizontal="right" vertical="center"/>
    </xf>
    <xf numFmtId="0" fontId="28" fillId="3" borderId="106" xfId="0" applyFont="1" applyFill="1" applyBorder="1">
      <alignment vertical="center"/>
    </xf>
    <xf numFmtId="0" fontId="28" fillId="3" borderId="109" xfId="0" applyFont="1" applyFill="1" applyBorder="1">
      <alignment vertical="center"/>
    </xf>
    <xf numFmtId="3" fontId="28" fillId="3" borderId="109" xfId="0" applyNumberFormat="1" applyFont="1" applyFill="1" applyBorder="1">
      <alignment vertical="center"/>
    </xf>
    <xf numFmtId="0" fontId="28" fillId="3" borderId="109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top" wrapText="1"/>
    </xf>
    <xf numFmtId="3" fontId="28" fillId="0" borderId="9" xfId="0" applyNumberFormat="1" applyFont="1" applyBorder="1" applyAlignment="1">
      <alignment horizontal="right" vertical="center" wrapText="1"/>
    </xf>
    <xf numFmtId="3" fontId="28" fillId="0" borderId="17" xfId="0" applyNumberFormat="1" applyFont="1" applyBorder="1" applyAlignment="1">
      <alignment horizontal="right" vertical="center"/>
    </xf>
    <xf numFmtId="3" fontId="28" fillId="2" borderId="22" xfId="0" applyNumberFormat="1" applyFont="1" applyFill="1" applyBorder="1">
      <alignment vertical="center"/>
    </xf>
    <xf numFmtId="3" fontId="29" fillId="3" borderId="22" xfId="0" applyNumberFormat="1" applyFont="1" applyFill="1" applyBorder="1">
      <alignment vertical="center"/>
    </xf>
    <xf numFmtId="3" fontId="29" fillId="3" borderId="89" xfId="0" applyNumberFormat="1" applyFont="1" applyFill="1" applyBorder="1">
      <alignment vertical="center"/>
    </xf>
    <xf numFmtId="3" fontId="29" fillId="3" borderId="92" xfId="0" applyNumberFormat="1" applyFont="1" applyFill="1" applyBorder="1">
      <alignment vertical="center"/>
    </xf>
    <xf numFmtId="0" fontId="28" fillId="3" borderId="107" xfId="0" applyFont="1" applyFill="1" applyBorder="1">
      <alignment vertical="center"/>
    </xf>
    <xf numFmtId="3" fontId="28" fillId="0" borderId="106" xfId="0" applyNumberFormat="1" applyFont="1" applyBorder="1" applyAlignment="1">
      <alignment horizontal="right" vertical="center" wrapText="1"/>
    </xf>
    <xf numFmtId="3" fontId="28" fillId="0" borderId="112" xfId="0" applyNumberFormat="1" applyFont="1" applyBorder="1" applyAlignment="1">
      <alignment horizontal="right" vertical="center"/>
    </xf>
    <xf numFmtId="0" fontId="28" fillId="3" borderId="109" xfId="0" applyFont="1" applyFill="1" applyBorder="1" applyAlignment="1">
      <alignment horizontal="left" vertical="center"/>
    </xf>
    <xf numFmtId="0" fontId="28" fillId="3" borderId="86" xfId="0" applyFont="1" applyFill="1" applyBorder="1">
      <alignment vertical="center"/>
    </xf>
    <xf numFmtId="3" fontId="28" fillId="0" borderId="106" xfId="0" applyNumberFormat="1" applyFont="1" applyBorder="1">
      <alignment vertical="center"/>
    </xf>
    <xf numFmtId="0" fontId="28" fillId="3" borderId="115" xfId="0" applyFont="1" applyFill="1" applyBorder="1">
      <alignment vertical="center"/>
    </xf>
    <xf numFmtId="0" fontId="29" fillId="3" borderId="70" xfId="0" applyFont="1" applyFill="1" applyBorder="1">
      <alignment vertical="center"/>
    </xf>
    <xf numFmtId="0" fontId="6" fillId="0" borderId="100" xfId="0" applyFont="1" applyBorder="1">
      <alignment vertical="center"/>
    </xf>
    <xf numFmtId="9" fontId="29" fillId="3" borderId="100" xfId="0" applyNumberFormat="1" applyFont="1" applyFill="1" applyBorder="1" applyAlignment="1">
      <alignment horizontal="center" vertical="center"/>
    </xf>
    <xf numFmtId="3" fontId="29" fillId="3" borderId="116" xfId="0" applyNumberFormat="1" applyFont="1" applyFill="1" applyBorder="1">
      <alignment vertical="center"/>
    </xf>
    <xf numFmtId="0" fontId="22" fillId="0" borderId="0" xfId="0" applyFont="1">
      <alignment vertical="center"/>
    </xf>
    <xf numFmtId="0" fontId="29" fillId="3" borderId="103" xfId="0" applyFont="1" applyFill="1" applyBorder="1" applyAlignment="1">
      <alignment horizontal="right" vertical="center"/>
    </xf>
    <xf numFmtId="0" fontId="29" fillId="3" borderId="103" xfId="0" applyFont="1" applyFill="1" applyBorder="1" applyAlignment="1">
      <alignment horizontal="left" vertical="center"/>
    </xf>
    <xf numFmtId="0" fontId="28" fillId="3" borderId="72" xfId="0" applyFont="1" applyFill="1" applyBorder="1">
      <alignment vertical="center"/>
    </xf>
    <xf numFmtId="3" fontId="28" fillId="3" borderId="72" xfId="0" quotePrefix="1" applyNumberFormat="1" applyFont="1" applyFill="1" applyBorder="1">
      <alignment vertical="center"/>
    </xf>
    <xf numFmtId="0" fontId="28" fillId="3" borderId="117" xfId="0" applyFont="1" applyFill="1" applyBorder="1">
      <alignment vertical="center"/>
    </xf>
    <xf numFmtId="3" fontId="28" fillId="3" borderId="109" xfId="0" applyNumberFormat="1" applyFont="1" applyFill="1" applyBorder="1" applyAlignment="1">
      <alignment horizontal="right" vertical="center"/>
    </xf>
    <xf numFmtId="0" fontId="28" fillId="3" borderId="109" xfId="0" quotePrefix="1" applyFont="1" applyFill="1" applyBorder="1">
      <alignment vertical="center"/>
    </xf>
    <xf numFmtId="3" fontId="28" fillId="3" borderId="99" xfId="0" quotePrefix="1" applyNumberFormat="1" applyFont="1" applyFill="1" applyBorder="1">
      <alignment vertical="center"/>
    </xf>
    <xf numFmtId="43" fontId="28" fillId="3" borderId="71" xfId="0" quotePrefix="1" applyNumberFormat="1" applyFont="1" applyFill="1" applyBorder="1">
      <alignment vertical="center"/>
    </xf>
    <xf numFmtId="0" fontId="28" fillId="3" borderId="118" xfId="0" applyFont="1" applyFill="1" applyBorder="1" applyAlignment="1">
      <alignment horizontal="left" vertical="center"/>
    </xf>
    <xf numFmtId="0" fontId="28" fillId="3" borderId="117" xfId="0" applyFont="1" applyFill="1" applyBorder="1" applyAlignment="1">
      <alignment horizontal="left" vertical="center"/>
    </xf>
    <xf numFmtId="3" fontId="28" fillId="3" borderId="74" xfId="0" applyNumberFormat="1" applyFont="1" applyFill="1" applyBorder="1" applyAlignment="1">
      <alignment horizontal="right" vertical="center"/>
    </xf>
    <xf numFmtId="0" fontId="28" fillId="3" borderId="6" xfId="0" applyFont="1" applyFill="1" applyBorder="1" applyAlignment="1">
      <alignment vertical="center" wrapText="1" shrinkToFit="1"/>
    </xf>
    <xf numFmtId="3" fontId="28" fillId="0" borderId="120" xfId="0" applyNumberFormat="1" applyFont="1" applyBorder="1" applyAlignment="1">
      <alignment horizontal="center" vertical="center"/>
    </xf>
    <xf numFmtId="3" fontId="28" fillId="0" borderId="106" xfId="0" applyNumberFormat="1" applyFont="1" applyBorder="1" applyAlignment="1">
      <alignment horizontal="right" vertical="center"/>
    </xf>
    <xf numFmtId="3" fontId="28" fillId="0" borderId="122" xfId="0" applyNumberFormat="1" applyFont="1" applyBorder="1" applyAlignment="1">
      <alignment horizontal="right" vertical="center"/>
    </xf>
    <xf numFmtId="3" fontId="28" fillId="0" borderId="125" xfId="0" applyNumberFormat="1" applyFont="1" applyBorder="1" applyAlignment="1">
      <alignment horizontal="right" vertical="center"/>
    </xf>
    <xf numFmtId="3" fontId="28" fillId="0" borderId="126" xfId="0" applyNumberFormat="1" applyFont="1" applyBorder="1" applyAlignment="1">
      <alignment horizontal="right" vertical="center" wrapText="1"/>
    </xf>
    <xf numFmtId="3" fontId="28" fillId="0" borderId="127" xfId="0" applyNumberFormat="1" applyFont="1" applyBorder="1" applyAlignment="1">
      <alignment horizontal="right" vertical="center" wrapText="1"/>
    </xf>
    <xf numFmtId="3" fontId="28" fillId="0" borderId="124" xfId="0" applyNumberFormat="1" applyFont="1" applyBorder="1" applyAlignment="1">
      <alignment horizontal="right" vertical="center"/>
    </xf>
    <xf numFmtId="3" fontId="28" fillId="0" borderId="130" xfId="0" applyNumberFormat="1" applyFont="1" applyBorder="1" applyAlignment="1">
      <alignment horizontal="right" vertical="center"/>
    </xf>
    <xf numFmtId="3" fontId="28" fillId="0" borderId="130" xfId="0" quotePrefix="1" applyNumberFormat="1" applyFont="1" applyBorder="1" applyAlignment="1">
      <alignment horizontal="right" vertical="center"/>
    </xf>
    <xf numFmtId="3" fontId="28" fillId="0" borderId="125" xfId="0" quotePrefix="1" applyNumberFormat="1" applyFont="1" applyBorder="1" applyAlignment="1">
      <alignment horizontal="right" vertical="center"/>
    </xf>
    <xf numFmtId="3" fontId="28" fillId="0" borderId="126" xfId="0" applyNumberFormat="1" applyFont="1" applyBorder="1">
      <alignment vertical="center"/>
    </xf>
    <xf numFmtId="3" fontId="28" fillId="0" borderId="29" xfId="0" applyNumberFormat="1" applyFont="1" applyBorder="1" applyAlignment="1">
      <alignment horizontal="center" vertical="center"/>
    </xf>
    <xf numFmtId="3" fontId="28" fillId="0" borderId="29" xfId="0" applyNumberFormat="1" applyFont="1" applyBorder="1" applyAlignment="1">
      <alignment horizontal="right" vertical="center"/>
    </xf>
    <xf numFmtId="3" fontId="28" fillId="0" borderId="108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3" fontId="6" fillId="0" borderId="66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0" fontId="28" fillId="3" borderId="10" xfId="0" applyFont="1" applyFill="1" applyBorder="1" applyAlignment="1">
      <alignment horizontal="left" vertical="center"/>
    </xf>
    <xf numFmtId="0" fontId="28" fillId="3" borderId="23" xfId="0" applyFont="1" applyFill="1" applyBorder="1" applyAlignment="1">
      <alignment horizontal="left" vertical="center"/>
    </xf>
    <xf numFmtId="0" fontId="28" fillId="3" borderId="63" xfId="0" applyFont="1" applyFill="1" applyBorder="1" applyAlignment="1">
      <alignment horizontal="left" vertical="center"/>
    </xf>
    <xf numFmtId="0" fontId="28" fillId="3" borderId="6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0" fontId="28" fillId="3" borderId="9" xfId="0" applyFont="1" applyFill="1" applyBorder="1" applyAlignment="1">
      <alignment horizontal="left" vertical="center"/>
    </xf>
    <xf numFmtId="0" fontId="28" fillId="3" borderId="8" xfId="0" applyFont="1" applyFill="1" applyBorder="1" applyAlignment="1">
      <alignment horizontal="left" vertical="center"/>
    </xf>
    <xf numFmtId="0" fontId="28" fillId="3" borderId="32" xfId="0" applyFont="1" applyFill="1" applyBorder="1" applyAlignment="1">
      <alignment horizontal="left" vertical="center"/>
    </xf>
    <xf numFmtId="0" fontId="28" fillId="3" borderId="11" xfId="0" applyFont="1" applyFill="1" applyBorder="1" applyAlignment="1">
      <alignment horizontal="left" vertical="center"/>
    </xf>
    <xf numFmtId="0" fontId="28" fillId="3" borderId="33" xfId="0" applyFont="1" applyFill="1" applyBorder="1" applyAlignment="1">
      <alignment horizontal="center" vertical="center"/>
    </xf>
    <xf numFmtId="0" fontId="28" fillId="3" borderId="37" xfId="0" applyFont="1" applyFill="1" applyBorder="1" applyAlignment="1">
      <alignment horizontal="center" vertical="center"/>
    </xf>
    <xf numFmtId="0" fontId="28" fillId="3" borderId="36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8" fillId="3" borderId="57" xfId="0" applyFont="1" applyFill="1" applyBorder="1" applyAlignment="1">
      <alignment horizontal="center" vertical="center"/>
    </xf>
    <xf numFmtId="0" fontId="28" fillId="3" borderId="59" xfId="0" applyFont="1" applyFill="1" applyBorder="1" applyAlignment="1">
      <alignment horizontal="center" vertical="center"/>
    </xf>
    <xf numFmtId="0" fontId="28" fillId="3" borderId="58" xfId="0" applyFont="1" applyFill="1" applyBorder="1" applyAlignment="1">
      <alignment horizontal="center" vertical="center"/>
    </xf>
    <xf numFmtId="0" fontId="28" fillId="3" borderId="29" xfId="0" applyFont="1" applyFill="1" applyBorder="1" applyAlignment="1">
      <alignment horizontal="center" vertical="center"/>
    </xf>
    <xf numFmtId="0" fontId="28" fillId="3" borderId="54" xfId="0" applyFont="1" applyFill="1" applyBorder="1" applyAlignment="1">
      <alignment horizontal="center" vertical="center"/>
    </xf>
    <xf numFmtId="0" fontId="28" fillId="3" borderId="52" xfId="0" applyFont="1" applyFill="1" applyBorder="1" applyAlignment="1">
      <alignment horizontal="center" vertical="center"/>
    </xf>
    <xf numFmtId="3" fontId="28" fillId="3" borderId="60" xfId="0" applyNumberFormat="1" applyFont="1" applyFill="1" applyBorder="1" applyAlignment="1">
      <alignment horizontal="center" vertical="center" wrapText="1"/>
    </xf>
    <xf numFmtId="3" fontId="28" fillId="3" borderId="27" xfId="0" applyNumberFormat="1" applyFont="1" applyFill="1" applyBorder="1" applyAlignment="1">
      <alignment horizontal="center" vertical="center"/>
    </xf>
    <xf numFmtId="3" fontId="28" fillId="3" borderId="34" xfId="0" applyNumberFormat="1" applyFont="1" applyFill="1" applyBorder="1" applyAlignment="1">
      <alignment horizontal="center" vertical="center"/>
    </xf>
    <xf numFmtId="3" fontId="28" fillId="3" borderId="36" xfId="0" applyNumberFormat="1" applyFont="1" applyFill="1" applyBorder="1" applyAlignment="1">
      <alignment horizontal="center" vertical="center"/>
    </xf>
    <xf numFmtId="0" fontId="28" fillId="3" borderId="61" xfId="0" applyFont="1" applyFill="1" applyBorder="1" applyAlignment="1">
      <alignment horizontal="center" vertical="center"/>
    </xf>
    <xf numFmtId="0" fontId="28" fillId="3" borderId="62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/>
    </xf>
    <xf numFmtId="0" fontId="28" fillId="3" borderId="30" xfId="0" applyFont="1" applyFill="1" applyBorder="1" applyAlignment="1">
      <alignment horizontal="center" vertical="center"/>
    </xf>
    <xf numFmtId="0" fontId="28" fillId="3" borderId="95" xfId="0" applyFont="1" applyFill="1" applyBorder="1" applyAlignment="1">
      <alignment horizontal="left" vertical="center"/>
    </xf>
    <xf numFmtId="0" fontId="28" fillId="3" borderId="109" xfId="0" applyFont="1" applyFill="1" applyBorder="1" applyAlignment="1">
      <alignment horizontal="left" vertical="center"/>
    </xf>
    <xf numFmtId="0" fontId="28" fillId="3" borderId="108" xfId="0" applyFont="1" applyFill="1" applyBorder="1" applyAlignment="1">
      <alignment horizontal="left" vertical="center"/>
    </xf>
    <xf numFmtId="10" fontId="29" fillId="3" borderId="0" xfId="0" applyNumberFormat="1" applyFont="1" applyFill="1" applyAlignment="1">
      <alignment horizontal="center" vertical="center"/>
    </xf>
    <xf numFmtId="10" fontId="29" fillId="2" borderId="6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left" vertical="center"/>
    </xf>
    <xf numFmtId="176" fontId="29" fillId="3" borderId="0" xfId="0" applyNumberFormat="1" applyFont="1" applyFill="1" applyAlignment="1">
      <alignment horizontal="center" vertical="center"/>
    </xf>
    <xf numFmtId="0" fontId="28" fillId="3" borderId="84" xfId="0" applyFont="1" applyFill="1" applyBorder="1" applyAlignment="1">
      <alignment horizontal="center" vertical="center"/>
    </xf>
    <xf numFmtId="3" fontId="28" fillId="3" borderId="78" xfId="0" applyNumberFormat="1" applyFont="1" applyFill="1" applyBorder="1" applyAlignment="1">
      <alignment horizontal="center" vertical="center"/>
    </xf>
    <xf numFmtId="3" fontId="28" fillId="3" borderId="79" xfId="0" applyNumberFormat="1" applyFont="1" applyFill="1" applyBorder="1" applyAlignment="1">
      <alignment horizontal="center" vertical="center"/>
    </xf>
    <xf numFmtId="0" fontId="28" fillId="3" borderId="80" xfId="0" applyFont="1" applyFill="1" applyBorder="1" applyAlignment="1">
      <alignment horizontal="center" vertical="center"/>
    </xf>
    <xf numFmtId="0" fontId="28" fillId="3" borderId="76" xfId="0" applyFont="1" applyFill="1" applyBorder="1" applyAlignment="1">
      <alignment horizontal="center" vertical="center"/>
    </xf>
    <xf numFmtId="0" fontId="28" fillId="3" borderId="81" xfId="0" applyFont="1" applyFill="1" applyBorder="1" applyAlignment="1">
      <alignment horizontal="center" vertical="center"/>
    </xf>
    <xf numFmtId="0" fontId="28" fillId="3" borderId="8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8" fillId="3" borderId="75" xfId="0" applyFont="1" applyFill="1" applyBorder="1" applyAlignment="1">
      <alignment horizontal="center" vertical="center"/>
    </xf>
    <xf numFmtId="0" fontId="28" fillId="3" borderId="82" xfId="0" applyFont="1" applyFill="1" applyBorder="1" applyAlignment="1">
      <alignment horizontal="center" vertical="center"/>
    </xf>
    <xf numFmtId="0" fontId="28" fillId="3" borderId="77" xfId="0" applyFont="1" applyFill="1" applyBorder="1" applyAlignment="1">
      <alignment horizontal="center" vertical="center"/>
    </xf>
    <xf numFmtId="3" fontId="28" fillId="3" borderId="98" xfId="0" applyNumberFormat="1" applyFont="1" applyFill="1" applyBorder="1" applyAlignment="1">
      <alignment horizontal="center" vertical="center" wrapText="1"/>
    </xf>
    <xf numFmtId="0" fontId="28" fillId="0" borderId="123" xfId="0" applyFont="1" applyBorder="1" applyAlignment="1">
      <alignment horizontal="center" vertical="center"/>
    </xf>
    <xf numFmtId="0" fontId="26" fillId="0" borderId="123" xfId="0" applyFont="1" applyBorder="1" applyAlignment="1">
      <alignment horizontal="center" vertical="center"/>
    </xf>
    <xf numFmtId="0" fontId="26" fillId="0" borderId="128" xfId="0" applyFont="1" applyBorder="1" applyAlignment="1">
      <alignment horizontal="center" vertical="center"/>
    </xf>
    <xf numFmtId="0" fontId="33" fillId="0" borderId="111" xfId="0" applyFont="1" applyBorder="1" applyAlignment="1">
      <alignment horizontal="center" vertical="center"/>
    </xf>
    <xf numFmtId="0" fontId="33" fillId="0" borderId="106" xfId="0" applyFont="1" applyBorder="1" applyAlignment="1">
      <alignment horizontal="center" vertical="center"/>
    </xf>
    <xf numFmtId="3" fontId="28" fillId="0" borderId="108" xfId="0" applyNumberFormat="1" applyFont="1" applyBorder="1" applyAlignment="1">
      <alignment horizontal="center" vertical="center"/>
    </xf>
    <xf numFmtId="3" fontId="28" fillId="0" borderId="109" xfId="0" applyNumberFormat="1" applyFont="1" applyBorder="1" applyAlignment="1">
      <alignment horizontal="center" vertical="center"/>
    </xf>
    <xf numFmtId="3" fontId="28" fillId="0" borderId="124" xfId="0" applyNumberFormat="1" applyFont="1" applyBorder="1" applyAlignment="1">
      <alignment horizontal="center" vertical="center"/>
    </xf>
    <xf numFmtId="0" fontId="28" fillId="0" borderId="129" xfId="0" applyFont="1" applyBorder="1" applyAlignment="1">
      <alignment horizontal="center" vertical="center"/>
    </xf>
    <xf numFmtId="0" fontId="28" fillId="0" borderId="111" xfId="0" applyFont="1" applyBorder="1" applyAlignment="1">
      <alignment horizontal="center" vertical="center"/>
    </xf>
    <xf numFmtId="0" fontId="28" fillId="0" borderId="106" xfId="0" applyFont="1" applyBorder="1" applyAlignment="1">
      <alignment horizontal="center" vertical="center"/>
    </xf>
    <xf numFmtId="0" fontId="28" fillId="0" borderId="105" xfId="0" applyFont="1" applyBorder="1" applyAlignment="1">
      <alignment horizontal="center" vertical="center"/>
    </xf>
    <xf numFmtId="3" fontId="28" fillId="0" borderId="108" xfId="0" applyNumberFormat="1" applyFont="1" applyBorder="1" applyAlignment="1">
      <alignment horizontal="center" vertical="center" wrapText="1"/>
    </xf>
    <xf numFmtId="0" fontId="28" fillId="0" borderId="131" xfId="0" applyFont="1" applyBorder="1" applyAlignment="1">
      <alignment horizontal="center" vertical="center" shrinkToFit="1"/>
    </xf>
    <xf numFmtId="0" fontId="28" fillId="0" borderId="105" xfId="0" applyFont="1" applyBorder="1" applyAlignment="1">
      <alignment horizontal="center" vertical="center" shrinkToFit="1"/>
    </xf>
    <xf numFmtId="3" fontId="28" fillId="0" borderId="41" xfId="0" applyNumberFormat="1" applyFont="1" applyBorder="1" applyAlignment="1">
      <alignment horizontal="center" vertical="center"/>
    </xf>
    <xf numFmtId="3" fontId="28" fillId="0" borderId="42" xfId="0" applyNumberFormat="1" applyFont="1" applyBorder="1" applyAlignment="1">
      <alignment horizontal="center" vertical="center"/>
    </xf>
    <xf numFmtId="3" fontId="28" fillId="0" borderId="132" xfId="0" applyNumberFormat="1" applyFont="1" applyBorder="1" applyAlignment="1">
      <alignment horizontal="center" vertical="center"/>
    </xf>
    <xf numFmtId="0" fontId="28" fillId="0" borderId="128" xfId="0" applyFont="1" applyBorder="1" applyAlignment="1">
      <alignment horizontal="center" vertical="center"/>
    </xf>
    <xf numFmtId="3" fontId="28" fillId="0" borderId="109" xfId="0" applyNumberFormat="1" applyFont="1" applyBorder="1" applyAlignment="1">
      <alignment horizontal="center" vertical="center" wrapText="1"/>
    </xf>
    <xf numFmtId="3" fontId="28" fillId="0" borderId="124" xfId="0" applyNumberFormat="1" applyFont="1" applyBorder="1" applyAlignment="1">
      <alignment horizontal="center" vertical="center" wrapText="1"/>
    </xf>
    <xf numFmtId="0" fontId="28" fillId="0" borderId="111" xfId="0" applyFont="1" applyBorder="1" applyAlignment="1">
      <alignment horizontal="center" vertical="center" shrinkToFit="1"/>
    </xf>
    <xf numFmtId="0" fontId="28" fillId="0" borderId="106" xfId="0" applyFont="1" applyBorder="1" applyAlignment="1">
      <alignment horizontal="center" vertical="center" shrinkToFit="1"/>
    </xf>
    <xf numFmtId="0" fontId="28" fillId="0" borderId="129" xfId="0" applyFont="1" applyBorder="1" applyAlignment="1">
      <alignment horizontal="center" vertical="center" shrinkToFit="1"/>
    </xf>
    <xf numFmtId="0" fontId="28" fillId="0" borderId="128" xfId="0" applyFont="1" applyBorder="1" applyAlignment="1">
      <alignment horizontal="center" vertical="center" shrinkToFit="1"/>
    </xf>
    <xf numFmtId="3" fontId="28" fillId="0" borderId="6" xfId="0" applyNumberFormat="1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 shrinkToFit="1"/>
    </xf>
    <xf numFmtId="0" fontId="28" fillId="0" borderId="134" xfId="0" applyFont="1" applyBorder="1" applyAlignment="1">
      <alignment horizontal="center" vertical="center" shrinkToFit="1"/>
    </xf>
    <xf numFmtId="0" fontId="28" fillId="0" borderId="113" xfId="0" applyFont="1" applyBorder="1" applyAlignment="1">
      <alignment horizontal="center" vertical="center" shrinkToFit="1"/>
    </xf>
    <xf numFmtId="3" fontId="28" fillId="0" borderId="108" xfId="0" applyNumberFormat="1" applyFont="1" applyBorder="1" applyAlignment="1">
      <alignment horizontal="center" vertical="center" shrinkToFit="1"/>
    </xf>
    <xf numFmtId="3" fontId="28" fillId="0" borderId="109" xfId="0" applyNumberFormat="1" applyFont="1" applyBorder="1" applyAlignment="1">
      <alignment horizontal="center" vertical="center" shrinkToFit="1"/>
    </xf>
    <xf numFmtId="3" fontId="28" fillId="0" borderId="124" xfId="0" applyNumberFormat="1" applyFont="1" applyBorder="1" applyAlignment="1">
      <alignment horizontal="center" vertical="center" shrinkToFit="1"/>
    </xf>
    <xf numFmtId="3" fontId="28" fillId="0" borderId="5" xfId="0" applyNumberFormat="1" applyFont="1" applyBorder="1" applyAlignment="1">
      <alignment horizontal="center" vertical="center"/>
    </xf>
    <xf numFmtId="3" fontId="28" fillId="0" borderId="122" xfId="0" applyNumberFormat="1" applyFont="1" applyBorder="1" applyAlignment="1">
      <alignment horizontal="center" vertical="center"/>
    </xf>
    <xf numFmtId="0" fontId="28" fillId="0" borderId="119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28" fillId="0" borderId="121" xfId="0" applyFont="1" applyBorder="1" applyAlignment="1">
      <alignment horizontal="center" vertical="center"/>
    </xf>
    <xf numFmtId="0" fontId="28" fillId="0" borderId="105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3" fontId="28" fillId="0" borderId="17" xfId="0" applyNumberFormat="1" applyFont="1" applyBorder="1" applyAlignment="1">
      <alignment horizontal="center" vertical="center"/>
    </xf>
    <xf numFmtId="3" fontId="28" fillId="0" borderId="18" xfId="0" applyNumberFormat="1" applyFont="1" applyBorder="1" applyAlignment="1">
      <alignment horizontal="center" vertical="center"/>
    </xf>
    <xf numFmtId="3" fontId="28" fillId="0" borderId="19" xfId="0" applyNumberFormat="1" applyFont="1" applyBorder="1" applyAlignment="1">
      <alignment horizontal="center" vertical="center"/>
    </xf>
    <xf numFmtId="0" fontId="28" fillId="0" borderId="59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/>
    </xf>
    <xf numFmtId="3" fontId="28" fillId="0" borderId="41" xfId="0" applyNumberFormat="1" applyFont="1" applyBorder="1" applyAlignment="1">
      <alignment horizontal="center" vertical="center" shrinkToFit="1"/>
    </xf>
    <xf numFmtId="3" fontId="28" fillId="0" borderId="42" xfId="0" applyNumberFormat="1" applyFont="1" applyBorder="1" applyAlignment="1">
      <alignment horizontal="center" vertical="center" shrinkToFit="1"/>
    </xf>
    <xf numFmtId="3" fontId="28" fillId="0" borderId="43" xfId="0" applyNumberFormat="1" applyFont="1" applyBorder="1" applyAlignment="1">
      <alignment horizontal="center" vertical="center" shrinkToFit="1"/>
    </xf>
    <xf numFmtId="0" fontId="37" fillId="0" borderId="16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3" fontId="28" fillId="0" borderId="10" xfId="0" applyNumberFormat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3" fontId="28" fillId="0" borderId="10" xfId="0" applyNumberFormat="1" applyFont="1" applyBorder="1" applyAlignment="1">
      <alignment horizontal="center" vertical="center"/>
    </xf>
    <xf numFmtId="3" fontId="28" fillId="0" borderId="11" xfId="0" applyNumberFormat="1" applyFont="1" applyBorder="1" applyAlignment="1">
      <alignment horizontal="center" vertical="center"/>
    </xf>
    <xf numFmtId="3" fontId="28" fillId="0" borderId="12" xfId="0" applyNumberFormat="1" applyFont="1" applyBorder="1" applyAlignment="1">
      <alignment horizontal="center" vertical="center"/>
    </xf>
    <xf numFmtId="3" fontId="28" fillId="0" borderId="110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0" fontId="28" fillId="0" borderId="135" xfId="0" applyFont="1" applyBorder="1" applyAlignment="1">
      <alignment horizontal="center" vertical="center" shrinkToFit="1"/>
    </xf>
    <xf numFmtId="0" fontId="28" fillId="0" borderId="136" xfId="0" applyFont="1" applyBorder="1" applyAlignment="1">
      <alignment horizontal="center" vertical="center" shrinkToFit="1"/>
    </xf>
    <xf numFmtId="0" fontId="28" fillId="0" borderId="114" xfId="0" applyFont="1" applyBorder="1" applyAlignment="1">
      <alignment horizontal="center" vertical="center" shrinkToFit="1"/>
    </xf>
    <xf numFmtId="0" fontId="28" fillId="0" borderId="137" xfId="0" applyFont="1" applyBorder="1" applyAlignment="1">
      <alignment horizontal="center" vertical="center" shrinkToFit="1"/>
    </xf>
    <xf numFmtId="3" fontId="28" fillId="0" borderId="138" xfId="0" applyNumberFormat="1" applyFont="1" applyBorder="1" applyAlignment="1">
      <alignment horizontal="center" vertical="center"/>
    </xf>
    <xf numFmtId="3" fontId="28" fillId="0" borderId="139" xfId="0" applyNumberFormat="1" applyFont="1" applyBorder="1" applyAlignment="1">
      <alignment horizontal="center" vertical="center"/>
    </xf>
    <xf numFmtId="3" fontId="28" fillId="0" borderId="140" xfId="0" applyNumberFormat="1" applyFont="1" applyBorder="1" applyAlignment="1">
      <alignment horizontal="center" vertical="center"/>
    </xf>
    <xf numFmtId="0" fontId="28" fillId="0" borderId="141" xfId="0" applyFont="1" applyBorder="1" applyAlignment="1">
      <alignment horizontal="center" vertical="center" shrinkToFit="1"/>
    </xf>
    <xf numFmtId="0" fontId="28" fillId="0" borderId="123" xfId="0" applyFont="1" applyBorder="1" applyAlignment="1">
      <alignment horizontal="center" vertical="center" shrinkToFit="1"/>
    </xf>
  </cellXfs>
  <cellStyles count="7">
    <cellStyle name="쉼표 [0] 2" xfId="1" xr:uid="{00000000-0005-0000-0000-000031000000}"/>
    <cellStyle name="열어 본 하이퍼링크" xfId="6" builtinId="9" hidden="1"/>
    <cellStyle name="표준" xfId="0" builtinId="0"/>
    <cellStyle name="표준 2" xfId="2" xr:uid="{00000000-0005-0000-0000-000032000000}"/>
    <cellStyle name="표준 3" xfId="3" xr:uid="{00000000-0005-0000-0000-000033000000}"/>
    <cellStyle name="표준 4" xfId="4" xr:uid="{00000000-0005-0000-0000-000034000000}"/>
    <cellStyle name="하이퍼링크" xfId="5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topLeftCell="A5" zoomScale="80" zoomScaleNormal="100" zoomScaleSheetLayoutView="80" workbookViewId="0">
      <selection sqref="A1:A13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24"/>
    </row>
    <row r="3" spans="1:1" ht="57.75" customHeight="1" x14ac:dyDescent="0.4">
      <c r="A3" s="50" t="s">
        <v>407</v>
      </c>
    </row>
    <row r="4" spans="1:1" ht="79.5" customHeight="1" x14ac:dyDescent="0.15">
      <c r="A4" s="380" t="s">
        <v>408</v>
      </c>
    </row>
    <row r="5" spans="1:1" ht="138" customHeight="1" x14ac:dyDescent="0.15">
      <c r="A5" s="24"/>
    </row>
    <row r="6" spans="1:1" x14ac:dyDescent="0.15">
      <c r="A6" s="24"/>
    </row>
    <row r="7" spans="1:1" ht="45.75" customHeight="1" x14ac:dyDescent="0.3">
      <c r="A7" s="25" t="s">
        <v>409</v>
      </c>
    </row>
    <row r="8" spans="1:1" ht="155.25" customHeight="1" x14ac:dyDescent="0.3">
      <c r="A8" s="26"/>
    </row>
    <row r="9" spans="1:1" ht="40.5" customHeight="1" x14ac:dyDescent="0.15">
      <c r="A9" s="27" t="s">
        <v>96</v>
      </c>
    </row>
    <row r="10" spans="1:1" ht="27" customHeight="1" x14ac:dyDescent="0.15">
      <c r="A10" s="28" t="s">
        <v>97</v>
      </c>
    </row>
    <row r="11" spans="1:1" ht="25.5" x14ac:dyDescent="0.15">
      <c r="A11" s="29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11"/>
    </row>
  </sheetData>
  <phoneticPr fontId="1" type="noConversion"/>
  <printOptions horizontalCentered="1" verticalCentered="1"/>
  <pageMargins left="0.39" right="0.39" top="0.79" bottom="0.5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view="pageBreakPreview" zoomScale="80" zoomScaleNormal="100" zoomScaleSheetLayoutView="80" workbookViewId="0">
      <selection activeCell="J18" sqref="J18"/>
    </sheetView>
  </sheetViews>
  <sheetFormatPr defaultRowHeight="13.5" x14ac:dyDescent="0.15"/>
  <cols>
    <col min="1" max="1" width="91.109375" customWidth="1"/>
    <col min="3" max="3" width="11.6640625" customWidth="1"/>
    <col min="4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1" spans="1:3" x14ac:dyDescent="0.15">
      <c r="A1" s="1"/>
    </row>
    <row r="2" spans="1:3" x14ac:dyDescent="0.15">
      <c r="A2" s="1"/>
    </row>
    <row r="3" spans="1:3" ht="38.25" customHeight="1" x14ac:dyDescent="0.3">
      <c r="A3" s="25" t="s">
        <v>98</v>
      </c>
    </row>
    <row r="4" spans="1:3" ht="45.75" customHeight="1" x14ac:dyDescent="0.15">
      <c r="A4" s="30"/>
    </row>
    <row r="5" spans="1:3" ht="30" customHeight="1" x14ac:dyDescent="0.15">
      <c r="A5" s="31" t="s">
        <v>410</v>
      </c>
    </row>
    <row r="6" spans="1:3" ht="30" customHeight="1" x14ac:dyDescent="0.15">
      <c r="A6" s="31"/>
    </row>
    <row r="7" spans="1:3" ht="30" customHeight="1" x14ac:dyDescent="0.15">
      <c r="A7" s="31" t="s">
        <v>454</v>
      </c>
    </row>
    <row r="8" spans="1:3" ht="30" customHeight="1" x14ac:dyDescent="0.15">
      <c r="A8" s="31"/>
    </row>
    <row r="9" spans="1:3" ht="30" customHeight="1" x14ac:dyDescent="0.15">
      <c r="A9" s="31" t="s">
        <v>375</v>
      </c>
      <c r="B9" s="12"/>
      <c r="C9" s="12"/>
    </row>
    <row r="10" spans="1:3" ht="30" customHeight="1" x14ac:dyDescent="0.15">
      <c r="A10" s="31"/>
    </row>
    <row r="11" spans="1:3" ht="30" customHeight="1" x14ac:dyDescent="0.15">
      <c r="A11" s="31" t="s">
        <v>99</v>
      </c>
    </row>
    <row r="12" spans="1:3" ht="30" customHeight="1" x14ac:dyDescent="0.15">
      <c r="A12" s="31" t="s">
        <v>100</v>
      </c>
    </row>
    <row r="13" spans="1:3" ht="30" customHeight="1" x14ac:dyDescent="0.15">
      <c r="A13" s="31"/>
    </row>
    <row r="14" spans="1:3" ht="30" customHeight="1" x14ac:dyDescent="0.15">
      <c r="A14" s="31" t="s">
        <v>101</v>
      </c>
    </row>
    <row r="15" spans="1:3" ht="30" customHeight="1" x14ac:dyDescent="0.15">
      <c r="A15" s="31" t="s">
        <v>102</v>
      </c>
    </row>
    <row r="16" spans="1:3" ht="30" customHeight="1" x14ac:dyDescent="0.15">
      <c r="A16" s="31"/>
    </row>
    <row r="17" spans="1:1" ht="30" customHeight="1" x14ac:dyDescent="0.15">
      <c r="A17" s="31" t="s">
        <v>103</v>
      </c>
    </row>
    <row r="18" spans="1:1" ht="30" customHeight="1" x14ac:dyDescent="0.15">
      <c r="A18" s="31" t="s">
        <v>104</v>
      </c>
    </row>
    <row r="19" spans="1:1" ht="30" customHeight="1" x14ac:dyDescent="0.15">
      <c r="A19" s="31"/>
    </row>
    <row r="20" spans="1:1" ht="30" customHeight="1" x14ac:dyDescent="0.15">
      <c r="A20" s="31" t="s">
        <v>105</v>
      </c>
    </row>
    <row r="21" spans="1:1" ht="30" customHeight="1" x14ac:dyDescent="0.15">
      <c r="A21" s="30" t="s">
        <v>106</v>
      </c>
    </row>
    <row r="22" spans="1:1" ht="24" customHeight="1" x14ac:dyDescent="0.15">
      <c r="A22" s="30"/>
    </row>
    <row r="23" spans="1:1" ht="24" customHeight="1" x14ac:dyDescent="0.15">
      <c r="A23" s="30"/>
    </row>
    <row r="24" spans="1:1" ht="24" customHeight="1" x14ac:dyDescent="0.15">
      <c r="A24" s="32"/>
    </row>
    <row r="25" spans="1:1" ht="24" customHeight="1" x14ac:dyDescent="0.15">
      <c r="A25" s="30"/>
    </row>
    <row r="26" spans="1:1" ht="24" customHeight="1" x14ac:dyDescent="0.15">
      <c r="A26" s="13"/>
    </row>
    <row r="27" spans="1:1" ht="24" customHeight="1" x14ac:dyDescent="0.15">
      <c r="A27" s="13"/>
    </row>
    <row r="28" spans="1:1" ht="24" customHeight="1" x14ac:dyDescent="0.15">
      <c r="A28" s="13"/>
    </row>
    <row r="29" spans="1:1" ht="24" customHeight="1" x14ac:dyDescent="0.15">
      <c r="A29" s="13"/>
    </row>
    <row r="30" spans="1:1" ht="24" customHeight="1" x14ac:dyDescent="0.15">
      <c r="A30" s="12"/>
    </row>
    <row r="31" spans="1:1" ht="14.25" x14ac:dyDescent="0.15">
      <c r="A31" s="12"/>
    </row>
    <row r="32" spans="1:1" ht="14.25" x14ac:dyDescent="0.15">
      <c r="A32" s="12"/>
    </row>
    <row r="33" spans="1:1" ht="14.25" x14ac:dyDescent="0.15">
      <c r="A33" s="12"/>
    </row>
    <row r="34" spans="1:1" ht="14.25" x14ac:dyDescent="0.15">
      <c r="A34" s="12"/>
    </row>
    <row r="35" spans="1:1" ht="14.25" x14ac:dyDescent="0.15">
      <c r="A35" s="12"/>
    </row>
    <row r="36" spans="1:1" ht="14.25" x14ac:dyDescent="0.15">
      <c r="A36" s="12"/>
    </row>
    <row r="37" spans="1:1" ht="14.25" x14ac:dyDescent="0.15">
      <c r="A37" s="12"/>
    </row>
    <row r="38" spans="1:1" ht="14.25" x14ac:dyDescent="0.15">
      <c r="A38" s="12"/>
    </row>
    <row r="39" spans="1:1" ht="14.25" x14ac:dyDescent="0.15">
      <c r="A39" s="12"/>
    </row>
    <row r="40" spans="1:1" ht="14.25" x14ac:dyDescent="0.15">
      <c r="A40" s="12"/>
    </row>
    <row r="41" spans="1:1" ht="14.25" x14ac:dyDescent="0.15">
      <c r="A41" s="12"/>
    </row>
    <row r="42" spans="1:1" ht="14.25" x14ac:dyDescent="0.15">
      <c r="A42" s="12"/>
    </row>
    <row r="43" spans="1:1" ht="14.25" x14ac:dyDescent="0.15">
      <c r="A43" s="12"/>
    </row>
    <row r="44" spans="1:1" ht="14.25" x14ac:dyDescent="0.15">
      <c r="A44" s="12"/>
    </row>
  </sheetData>
  <phoneticPr fontId="1" type="noConversion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&amp;R무량수전노인전문요양원(2023.12.04)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view="pageBreakPreview" zoomScaleNormal="100" zoomScaleSheetLayoutView="100" workbookViewId="0">
      <selection activeCell="G31" sqref="G31"/>
    </sheetView>
  </sheetViews>
  <sheetFormatPr defaultRowHeight="13.5" x14ac:dyDescent="0.15"/>
  <cols>
    <col min="1" max="1" width="16.44140625" style="15" customWidth="1"/>
    <col min="2" max="5" width="15.77734375" style="15" customWidth="1"/>
    <col min="6" max="10" width="13.77734375" style="15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429" t="s">
        <v>411</v>
      </c>
      <c r="B1" s="429"/>
      <c r="C1" s="429"/>
      <c r="D1" s="429"/>
      <c r="E1" s="429"/>
      <c r="F1" s="14"/>
      <c r="G1" s="14"/>
      <c r="H1" s="14"/>
      <c r="I1" s="14"/>
      <c r="J1" s="14"/>
    </row>
    <row r="2" spans="1:10" ht="17.25" customHeight="1" x14ac:dyDescent="0.15">
      <c r="A2" s="14"/>
      <c r="B2" s="14"/>
      <c r="C2" s="14"/>
      <c r="D2" s="14"/>
      <c r="E2" s="48" t="s">
        <v>219</v>
      </c>
      <c r="F2" s="14"/>
      <c r="G2" s="14"/>
      <c r="H2" s="14"/>
      <c r="I2" s="14"/>
      <c r="J2" s="14"/>
    </row>
    <row r="3" spans="1:10" ht="21.95" customHeight="1" x14ac:dyDescent="0.15">
      <c r="A3" s="430" t="s">
        <v>107</v>
      </c>
      <c r="B3" s="431"/>
      <c r="C3" s="431"/>
      <c r="D3" s="431"/>
      <c r="E3" s="432"/>
    </row>
    <row r="4" spans="1:10" ht="28.5" customHeight="1" x14ac:dyDescent="0.15">
      <c r="A4" s="33" t="s">
        <v>108</v>
      </c>
      <c r="B4" s="49" t="s">
        <v>109</v>
      </c>
      <c r="C4" s="51" t="s">
        <v>455</v>
      </c>
      <c r="D4" s="52" t="s">
        <v>412</v>
      </c>
      <c r="E4" s="34" t="s">
        <v>110</v>
      </c>
    </row>
    <row r="5" spans="1:10" s="16" customFormat="1" ht="21" customHeight="1" x14ac:dyDescent="0.15">
      <c r="A5" s="433" t="s">
        <v>111</v>
      </c>
      <c r="B5" s="434"/>
      <c r="C5" s="35">
        <f>C6+C7+C8+C9+C10+C11+C12+C13+C14+C15+C16</f>
        <v>4617252000</v>
      </c>
      <c r="D5" s="35">
        <f>D6+D7+D8+D9+D10+D11+D12+D13+D14+D15+D16</f>
        <v>4849805000</v>
      </c>
      <c r="E5" s="36">
        <f t="shared" ref="E5:E14" si="0">D5-C5</f>
        <v>232553000</v>
      </c>
    </row>
    <row r="6" spans="1:10" ht="21" customHeight="1" x14ac:dyDescent="0.15">
      <c r="A6" s="37" t="s">
        <v>112</v>
      </c>
      <c r="B6" s="38" t="s">
        <v>113</v>
      </c>
      <c r="C6" s="39">
        <v>800899320</v>
      </c>
      <c r="D6" s="39">
        <f>'예산내역(세입)'!E7</f>
        <v>836713190</v>
      </c>
      <c r="E6" s="40">
        <f t="shared" si="0"/>
        <v>35813870</v>
      </c>
    </row>
    <row r="7" spans="1:10" ht="21" customHeight="1" x14ac:dyDescent="0.15">
      <c r="A7" s="37" t="s">
        <v>114</v>
      </c>
      <c r="B7" s="38" t="s">
        <v>115</v>
      </c>
      <c r="C7" s="39">
        <f>'예산내역(세입)'!D27</f>
        <v>0</v>
      </c>
      <c r="D7" s="39">
        <f>'예산내역(세입)'!E26</f>
        <v>0</v>
      </c>
      <c r="E7" s="40">
        <f t="shared" si="0"/>
        <v>0</v>
      </c>
    </row>
    <row r="8" spans="1:10" ht="21" customHeight="1" x14ac:dyDescent="0.15">
      <c r="A8" s="37" t="s">
        <v>116</v>
      </c>
      <c r="B8" s="38" t="s">
        <v>117</v>
      </c>
      <c r="C8" s="39">
        <f>'예산내역(세입)'!D30</f>
        <v>0</v>
      </c>
      <c r="D8" s="39">
        <f>'예산내역(세입)'!E29</f>
        <v>0</v>
      </c>
      <c r="E8" s="40">
        <f t="shared" si="0"/>
        <v>0</v>
      </c>
    </row>
    <row r="9" spans="1:10" ht="21" customHeight="1" x14ac:dyDescent="0.15">
      <c r="A9" s="37" t="s">
        <v>118</v>
      </c>
      <c r="B9" s="38" t="s">
        <v>119</v>
      </c>
      <c r="C9" s="39">
        <f>'예산내역(세입)'!D32</f>
        <v>101462500</v>
      </c>
      <c r="D9" s="39">
        <f>'예산내역(세입)'!E32</f>
        <v>97487500</v>
      </c>
      <c r="E9" s="40">
        <f t="shared" si="0"/>
        <v>-3975000</v>
      </c>
    </row>
    <row r="10" spans="1:10" ht="21" customHeight="1" x14ac:dyDescent="0.15">
      <c r="A10" s="37" t="s">
        <v>120</v>
      </c>
      <c r="B10" s="38" t="s">
        <v>121</v>
      </c>
      <c r="C10" s="39">
        <f>'예산내역(세입)'!D48</f>
        <v>30000000</v>
      </c>
      <c r="D10" s="39">
        <f>'예산내역(세입)'!E48</f>
        <v>30000000</v>
      </c>
      <c r="E10" s="40">
        <f t="shared" si="0"/>
        <v>0</v>
      </c>
    </row>
    <row r="11" spans="1:10" ht="21" customHeight="1" x14ac:dyDescent="0.15">
      <c r="A11" s="37" t="s">
        <v>122</v>
      </c>
      <c r="B11" s="38" t="s">
        <v>123</v>
      </c>
      <c r="C11" s="39">
        <v>3360617720</v>
      </c>
      <c r="D11" s="39">
        <f>'예산내역(세입)'!E52</f>
        <v>3633945280</v>
      </c>
      <c r="E11" s="40">
        <f t="shared" si="0"/>
        <v>273327560</v>
      </c>
    </row>
    <row r="12" spans="1:10" ht="21" customHeight="1" x14ac:dyDescent="0.15">
      <c r="A12" s="37" t="s">
        <v>124</v>
      </c>
      <c r="B12" s="38" t="s">
        <v>125</v>
      </c>
      <c r="C12" s="39">
        <v>0</v>
      </c>
      <c r="D12" s="39">
        <v>0</v>
      </c>
      <c r="E12" s="40">
        <f t="shared" si="0"/>
        <v>0</v>
      </c>
    </row>
    <row r="13" spans="1:10" ht="21" customHeight="1" x14ac:dyDescent="0.15">
      <c r="A13" s="41" t="s">
        <v>126</v>
      </c>
      <c r="B13" s="42" t="s">
        <v>127</v>
      </c>
      <c r="C13" s="6">
        <f>'예산내역(세입)'!D79</f>
        <v>0</v>
      </c>
      <c r="D13" s="6">
        <f>'예산내역(세입)'!E80</f>
        <v>0</v>
      </c>
      <c r="E13" s="40">
        <f t="shared" si="0"/>
        <v>0</v>
      </c>
    </row>
    <row r="14" spans="1:10" ht="21" customHeight="1" x14ac:dyDescent="0.15">
      <c r="A14" s="41" t="s">
        <v>128</v>
      </c>
      <c r="B14" s="42" t="s">
        <v>129</v>
      </c>
      <c r="C14" s="39">
        <f>'예산내역(세입)'!D83</f>
        <v>111659545</v>
      </c>
      <c r="D14" s="39">
        <f>'예산내역(세입)'!E83</f>
        <v>109928005</v>
      </c>
      <c r="E14" s="40">
        <f t="shared" si="0"/>
        <v>-1731540</v>
      </c>
    </row>
    <row r="15" spans="1:10" ht="21" customHeight="1" x14ac:dyDescent="0.15">
      <c r="A15" s="41" t="s">
        <v>130</v>
      </c>
      <c r="B15" s="42" t="s">
        <v>131</v>
      </c>
      <c r="C15" s="8">
        <f>'예산내역(세입)'!D88</f>
        <v>212612915</v>
      </c>
      <c r="D15" s="8">
        <f>'예산내역(세입)'!E88</f>
        <v>141731025</v>
      </c>
      <c r="E15" s="53">
        <f t="shared" ref="E15" si="1">D15-C15</f>
        <v>-70881890</v>
      </c>
    </row>
    <row r="16" spans="1:10" ht="21" customHeight="1" x14ac:dyDescent="0.15">
      <c r="A16" s="54" t="s">
        <v>256</v>
      </c>
      <c r="B16" s="55" t="s">
        <v>258</v>
      </c>
      <c r="C16" s="10">
        <v>0</v>
      </c>
      <c r="D16" s="10">
        <f>'예산내역(세입)'!E108</f>
        <v>0</v>
      </c>
      <c r="E16" s="43">
        <f>D16-C16</f>
        <v>0</v>
      </c>
    </row>
    <row r="17" spans="1:7" ht="21" customHeight="1" x14ac:dyDescent="0.15">
      <c r="A17" s="9"/>
      <c r="B17" s="9"/>
      <c r="C17" s="3"/>
      <c r="D17" s="4"/>
      <c r="E17" s="3"/>
    </row>
    <row r="18" spans="1:7" s="15" customFormat="1" ht="21" customHeight="1" x14ac:dyDescent="0.15">
      <c r="A18" s="430" t="s">
        <v>228</v>
      </c>
      <c r="B18" s="431"/>
      <c r="C18" s="431"/>
      <c r="D18" s="431"/>
      <c r="E18" s="432"/>
    </row>
    <row r="19" spans="1:7" s="15" customFormat="1" ht="30" customHeight="1" x14ac:dyDescent="0.15">
      <c r="A19" s="33" t="s">
        <v>0</v>
      </c>
      <c r="B19" s="49" t="s">
        <v>1</v>
      </c>
      <c r="C19" s="51" t="s">
        <v>455</v>
      </c>
      <c r="D19" s="52" t="s">
        <v>412</v>
      </c>
      <c r="E19" s="34" t="s">
        <v>110</v>
      </c>
    </row>
    <row r="20" spans="1:7" s="15" customFormat="1" ht="21" customHeight="1" x14ac:dyDescent="0.15">
      <c r="A20" s="433" t="s">
        <v>132</v>
      </c>
      <c r="B20" s="434"/>
      <c r="C20" s="44">
        <f>C21+C22+C23+C24+C25+C26+C27+C28+C29+C30+C31+C32+C33</f>
        <v>4617252000</v>
      </c>
      <c r="D20" s="44">
        <f>D21+D22+D23+D24+D25+D26+D27+D28+D29+D30+D31+D32+D33</f>
        <v>4849805000.333334</v>
      </c>
      <c r="E20" s="45">
        <f t="shared" ref="E20:E33" si="2">D20-C20</f>
        <v>232553000.33333397</v>
      </c>
    </row>
    <row r="21" spans="1:7" s="15" customFormat="1" ht="21" customHeight="1" x14ac:dyDescent="0.15">
      <c r="A21" s="426" t="s">
        <v>133</v>
      </c>
      <c r="B21" s="42" t="s">
        <v>151</v>
      </c>
      <c r="C21" s="7">
        <f>'예산내역(세출)'!D7</f>
        <v>3526775170</v>
      </c>
      <c r="D21" s="7">
        <f>'예산내역(세출)'!E7</f>
        <v>3725049491.3333335</v>
      </c>
      <c r="E21" s="335">
        <f t="shared" si="2"/>
        <v>198274321.33333349</v>
      </c>
    </row>
    <row r="22" spans="1:7" s="15" customFormat="1" ht="21" customHeight="1" x14ac:dyDescent="0.15">
      <c r="A22" s="427"/>
      <c r="B22" s="46" t="s">
        <v>152</v>
      </c>
      <c r="C22" s="7">
        <f>'예산내역(세출)'!D54</f>
        <v>5680000</v>
      </c>
      <c r="D22" s="7">
        <f>'예산내역(세출)'!E54</f>
        <v>5680000</v>
      </c>
      <c r="E22" s="335">
        <f t="shared" si="2"/>
        <v>0</v>
      </c>
      <c r="F22" s="17"/>
      <c r="G22" s="17"/>
    </row>
    <row r="23" spans="1:7" s="15" customFormat="1" ht="21" customHeight="1" x14ac:dyDescent="0.15">
      <c r="A23" s="428"/>
      <c r="B23" s="47" t="s">
        <v>153</v>
      </c>
      <c r="C23" s="7">
        <f>'예산내역(세출)'!D58</f>
        <v>301136000</v>
      </c>
      <c r="D23" s="7">
        <f>'예산내역(세출)'!E58</f>
        <v>251945290</v>
      </c>
      <c r="E23" s="335">
        <f t="shared" si="2"/>
        <v>-49190710</v>
      </c>
    </row>
    <row r="24" spans="1:7" s="15" customFormat="1" ht="21" customHeight="1" x14ac:dyDescent="0.15">
      <c r="A24" s="37" t="s">
        <v>134</v>
      </c>
      <c r="B24" s="38" t="s">
        <v>154</v>
      </c>
      <c r="C24" s="7">
        <f>'예산내역(세출)'!D124</f>
        <v>51315000</v>
      </c>
      <c r="D24" s="7">
        <f>'예산내역(세출)'!E124</f>
        <v>61820000</v>
      </c>
      <c r="E24" s="335">
        <f t="shared" si="2"/>
        <v>10505000</v>
      </c>
    </row>
    <row r="25" spans="1:7" s="15" customFormat="1" ht="21" customHeight="1" x14ac:dyDescent="0.15">
      <c r="A25" s="426" t="s">
        <v>135</v>
      </c>
      <c r="B25" s="38" t="s">
        <v>153</v>
      </c>
      <c r="C25" s="7">
        <f>'예산내역(세출)'!D136</f>
        <v>544627825</v>
      </c>
      <c r="D25" s="7">
        <f>'예산내역(세출)'!E136</f>
        <v>552961625</v>
      </c>
      <c r="E25" s="335">
        <f t="shared" si="2"/>
        <v>8333800</v>
      </c>
    </row>
    <row r="26" spans="1:7" s="15" customFormat="1" ht="21" customHeight="1" x14ac:dyDescent="0.15">
      <c r="A26" s="428"/>
      <c r="B26" s="38" t="s">
        <v>155</v>
      </c>
      <c r="C26" s="7">
        <v>31660000</v>
      </c>
      <c r="D26" s="7">
        <f>'예산내역(세출)'!E159</f>
        <v>32840000</v>
      </c>
      <c r="E26" s="335">
        <f t="shared" si="2"/>
        <v>1180000</v>
      </c>
    </row>
    <row r="27" spans="1:7" s="15" customFormat="1" ht="21" customHeight="1" x14ac:dyDescent="0.15">
      <c r="A27" s="37" t="s">
        <v>136</v>
      </c>
      <c r="B27" s="38" t="s">
        <v>156</v>
      </c>
      <c r="C27" s="7">
        <f>'예산내역(세출)'!D170</f>
        <v>0</v>
      </c>
      <c r="D27" s="7">
        <f>'예산내역(세출)'!E170</f>
        <v>70000000</v>
      </c>
      <c r="E27" s="335">
        <f t="shared" si="2"/>
        <v>70000000</v>
      </c>
    </row>
    <row r="28" spans="1:7" s="15" customFormat="1" ht="21" customHeight="1" x14ac:dyDescent="0.15">
      <c r="A28" s="37" t="s">
        <v>137</v>
      </c>
      <c r="B28" s="38" t="s">
        <v>157</v>
      </c>
      <c r="C28" s="7">
        <f>'예산내역(세출)'!D173</f>
        <v>0</v>
      </c>
      <c r="D28" s="7">
        <f>'예산내역(세출)'!E173</f>
        <v>0</v>
      </c>
      <c r="E28" s="335">
        <f t="shared" si="2"/>
        <v>0</v>
      </c>
    </row>
    <row r="29" spans="1:7" s="15" customFormat="1" ht="21" customHeight="1" x14ac:dyDescent="0.15">
      <c r="A29" s="37" t="s">
        <v>138</v>
      </c>
      <c r="B29" s="38" t="s">
        <v>158</v>
      </c>
      <c r="C29" s="7">
        <f>'예산내역(세출)'!D176</f>
        <v>0</v>
      </c>
      <c r="D29" s="7">
        <f>'예산내역(세출)'!E176</f>
        <v>0</v>
      </c>
      <c r="E29" s="335">
        <f t="shared" si="2"/>
        <v>0</v>
      </c>
    </row>
    <row r="30" spans="1:7" s="15" customFormat="1" ht="21" customHeight="1" x14ac:dyDescent="0.15">
      <c r="A30" s="37" t="s">
        <v>139</v>
      </c>
      <c r="B30" s="38" t="s">
        <v>159</v>
      </c>
      <c r="C30" s="7">
        <f>'예산내역(세출)'!D180</f>
        <v>46120000</v>
      </c>
      <c r="D30" s="7">
        <f>'예산내역(세출)'!E180</f>
        <v>14600000</v>
      </c>
      <c r="E30" s="335">
        <f t="shared" si="2"/>
        <v>-31520000</v>
      </c>
    </row>
    <row r="31" spans="1:7" s="15" customFormat="1" ht="21" customHeight="1" x14ac:dyDescent="0.15">
      <c r="A31" s="41" t="s">
        <v>140</v>
      </c>
      <c r="B31" s="42" t="s">
        <v>160</v>
      </c>
      <c r="C31" s="7">
        <v>109938005</v>
      </c>
      <c r="D31" s="7">
        <f>'예산내역(세출)'!E186</f>
        <v>127908594</v>
      </c>
      <c r="E31" s="335">
        <f t="shared" si="2"/>
        <v>17970589</v>
      </c>
    </row>
    <row r="32" spans="1:7" s="15" customFormat="1" ht="21" customHeight="1" x14ac:dyDescent="0.15">
      <c r="A32" s="41" t="s">
        <v>259</v>
      </c>
      <c r="B32" s="56" t="s">
        <v>257</v>
      </c>
      <c r="C32" s="7">
        <f>'예산내역(세출)'!D191</f>
        <v>0</v>
      </c>
      <c r="D32" s="7">
        <f>'예산내역(세출)'!E191</f>
        <v>7000000</v>
      </c>
      <c r="E32" s="335">
        <f t="shared" si="2"/>
        <v>7000000</v>
      </c>
    </row>
    <row r="33" spans="1:5" s="15" customFormat="1" ht="21" customHeight="1" x14ac:dyDescent="0.15">
      <c r="A33" s="54" t="s">
        <v>260</v>
      </c>
      <c r="B33" s="55" t="s">
        <v>261</v>
      </c>
      <c r="C33" s="10">
        <v>0</v>
      </c>
      <c r="D33" s="10">
        <v>0</v>
      </c>
      <c r="E33" s="336">
        <f t="shared" si="2"/>
        <v>0</v>
      </c>
    </row>
    <row r="34" spans="1:5" s="15" customFormat="1" ht="21.95" customHeight="1" x14ac:dyDescent="0.15">
      <c r="A34" s="18"/>
      <c r="B34" s="18"/>
      <c r="C34" s="19"/>
      <c r="D34" s="19"/>
      <c r="E34" s="20"/>
    </row>
    <row r="35" spans="1:5" s="15" customFormat="1" ht="12" x14ac:dyDescent="0.15">
      <c r="B35" s="21"/>
      <c r="C35" s="21"/>
      <c r="D35" s="21"/>
    </row>
    <row r="36" spans="1:5" s="15" customFormat="1" ht="24.75" customHeight="1" x14ac:dyDescent="0.15">
      <c r="B36" s="22"/>
      <c r="C36" s="22"/>
      <c r="D36" s="23"/>
    </row>
  </sheetData>
  <mergeCells count="7">
    <mergeCell ref="A21:A23"/>
    <mergeCell ref="A25:A26"/>
    <mergeCell ref="A1:E1"/>
    <mergeCell ref="A3:E3"/>
    <mergeCell ref="A5:B5"/>
    <mergeCell ref="A18:E18"/>
    <mergeCell ref="A20:B20"/>
  </mergeCells>
  <phoneticPr fontId="1" type="noConversion"/>
  <printOptions horizontalCentered="1" verticalCentered="1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&amp;R무량수전노인전문요양원(2023.12.04)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20"/>
  <sheetViews>
    <sheetView view="pageBreakPreview" zoomScale="115" zoomScaleNormal="100" zoomScaleSheetLayoutView="115" workbookViewId="0">
      <pane ySplit="5" topLeftCell="A21" activePane="bottomLeft" state="frozen"/>
      <selection pane="bottomLeft" activeCell="E28" sqref="E28"/>
    </sheetView>
  </sheetViews>
  <sheetFormatPr defaultColWidth="8.88671875" defaultRowHeight="13.5" x14ac:dyDescent="0.15"/>
  <cols>
    <col min="1" max="1" width="3.21875" style="69" customWidth="1"/>
    <col min="2" max="2" width="3.5546875" style="69" customWidth="1"/>
    <col min="3" max="3" width="17.77734375" style="70" customWidth="1"/>
    <col min="4" max="5" width="11.88671875" style="69" customWidth="1"/>
    <col min="6" max="6" width="12.6640625" style="69" customWidth="1"/>
    <col min="7" max="7" width="8.77734375" style="72" customWidth="1"/>
    <col min="8" max="8" width="22.5546875" style="69" customWidth="1"/>
    <col min="9" max="9" width="11" style="69" customWidth="1"/>
    <col min="10" max="10" width="2" style="69" customWidth="1"/>
    <col min="11" max="11" width="1.88671875" style="69" customWidth="1"/>
    <col min="12" max="12" width="5.109375" style="73" customWidth="1"/>
    <col min="13" max="13" width="1.88671875" style="69" customWidth="1"/>
    <col min="14" max="14" width="3.6640625" style="73" customWidth="1"/>
    <col min="15" max="15" width="4" style="73" customWidth="1"/>
    <col min="16" max="16" width="2.109375" style="73" customWidth="1"/>
    <col min="17" max="17" width="2.21875" style="73" customWidth="1"/>
    <col min="18" max="18" width="3.5546875" style="73" customWidth="1"/>
    <col min="19" max="19" width="1.44140625" style="69" customWidth="1"/>
    <col min="20" max="20" width="12.88671875" style="69" customWidth="1"/>
    <col min="21" max="21" width="8.88671875" style="1" customWidth="1"/>
    <col min="22" max="22" width="9.5546875" style="1" customWidth="1"/>
    <col min="23" max="23" width="8.88671875" style="1" customWidth="1"/>
    <col min="24" max="16384" width="8.88671875" style="1"/>
  </cols>
  <sheetData>
    <row r="1" spans="1:20" ht="46.5" customHeight="1" x14ac:dyDescent="0.15">
      <c r="A1" s="449" t="s">
        <v>413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</row>
    <row r="2" spans="1:20" s="2" customFormat="1" ht="24" customHeight="1" x14ac:dyDescent="0.15">
      <c r="A2" s="59" t="s">
        <v>14</v>
      </c>
      <c r="B2" s="60"/>
      <c r="C2" s="61"/>
      <c r="D2" s="62"/>
      <c r="E2" s="63"/>
      <c r="F2" s="62"/>
      <c r="G2" s="64"/>
      <c r="H2" s="60"/>
      <c r="I2" s="63"/>
      <c r="J2" s="60"/>
      <c r="K2" s="60"/>
      <c r="L2" s="65"/>
      <c r="M2" s="60"/>
      <c r="N2" s="65"/>
      <c r="O2" s="65"/>
      <c r="P2" s="65"/>
      <c r="Q2" s="65"/>
      <c r="R2" s="65"/>
      <c r="S2" s="60"/>
      <c r="T2" s="62" t="s">
        <v>15</v>
      </c>
    </row>
    <row r="3" spans="1:20" s="2" customFormat="1" ht="20.100000000000001" customHeight="1" x14ac:dyDescent="0.15">
      <c r="A3" s="450" t="s">
        <v>0</v>
      </c>
      <c r="B3" s="452" t="s">
        <v>1</v>
      </c>
      <c r="C3" s="454" t="s">
        <v>2</v>
      </c>
      <c r="D3" s="456" t="s">
        <v>456</v>
      </c>
      <c r="E3" s="456" t="s">
        <v>416</v>
      </c>
      <c r="F3" s="458" t="s">
        <v>215</v>
      </c>
      <c r="G3" s="459"/>
      <c r="H3" s="460" t="s">
        <v>3</v>
      </c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61"/>
    </row>
    <row r="4" spans="1:20" s="2" customFormat="1" ht="20.100000000000001" customHeight="1" x14ac:dyDescent="0.15">
      <c r="A4" s="451"/>
      <c r="B4" s="453"/>
      <c r="C4" s="455"/>
      <c r="D4" s="457"/>
      <c r="E4" s="457"/>
      <c r="F4" s="83" t="s">
        <v>222</v>
      </c>
      <c r="G4" s="242" t="s">
        <v>223</v>
      </c>
      <c r="H4" s="462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63"/>
    </row>
    <row r="5" spans="1:20" s="2" customFormat="1" ht="20.100000000000001" customHeight="1" x14ac:dyDescent="0.15">
      <c r="A5" s="446" t="s">
        <v>168</v>
      </c>
      <c r="B5" s="447"/>
      <c r="C5" s="448"/>
      <c r="D5" s="333">
        <f>D6+D26+D29+D32+D48+D52+D79+D83+D88+D108</f>
        <v>4617252000</v>
      </c>
      <c r="E5" s="333">
        <f>E6+E26+E29+E32+E48+E52+E79+E83+E88+E108</f>
        <v>4849805000</v>
      </c>
      <c r="F5" s="334">
        <f>E5-D5</f>
        <v>232553000</v>
      </c>
      <c r="G5" s="332">
        <f>F5/E5*100</f>
        <v>4.7951000091756271</v>
      </c>
      <c r="H5" s="89"/>
      <c r="I5" s="245"/>
      <c r="J5" s="89"/>
      <c r="K5" s="89"/>
      <c r="L5" s="89"/>
      <c r="M5" s="89"/>
      <c r="N5" s="89"/>
      <c r="O5" s="89"/>
      <c r="P5" s="89"/>
      <c r="Q5" s="89"/>
      <c r="R5" s="89"/>
      <c r="S5" s="89"/>
      <c r="T5" s="246"/>
    </row>
    <row r="6" spans="1:20" s="2" customFormat="1" ht="20.100000000000001" customHeight="1" x14ac:dyDescent="0.15">
      <c r="A6" s="443" t="s">
        <v>169</v>
      </c>
      <c r="B6" s="442"/>
      <c r="C6" s="442"/>
      <c r="D6" s="207">
        <f>D7</f>
        <v>800899320</v>
      </c>
      <c r="E6" s="92">
        <f>E7</f>
        <v>836713190</v>
      </c>
      <c r="F6" s="247">
        <f>E6-D6</f>
        <v>35813870</v>
      </c>
      <c r="G6" s="101">
        <f>F6/E6*100</f>
        <v>4.2803042222867314</v>
      </c>
      <c r="H6" s="95"/>
      <c r="I6" s="96"/>
      <c r="J6" s="95"/>
      <c r="K6" s="95"/>
      <c r="L6" s="97"/>
      <c r="M6" s="95"/>
      <c r="N6" s="97"/>
      <c r="O6" s="97"/>
      <c r="P6" s="97"/>
      <c r="Q6" s="97"/>
      <c r="R6" s="97"/>
      <c r="S6" s="95"/>
      <c r="T6" s="248"/>
    </row>
    <row r="7" spans="1:20" s="2" customFormat="1" ht="20.100000000000001" customHeight="1" x14ac:dyDescent="0.15">
      <c r="A7" s="249"/>
      <c r="B7" s="442" t="s">
        <v>327</v>
      </c>
      <c r="C7" s="442"/>
      <c r="D7" s="207">
        <f>D8+D24</f>
        <v>800899320</v>
      </c>
      <c r="E7" s="92">
        <f>E8+E24</f>
        <v>836713190</v>
      </c>
      <c r="F7" s="247">
        <f>E7-D7</f>
        <v>35813870</v>
      </c>
      <c r="G7" s="101">
        <f t="shared" ref="G7" si="0">F7/E7*100</f>
        <v>4.2803042222867314</v>
      </c>
      <c r="H7" s="95"/>
      <c r="I7" s="96"/>
      <c r="J7" s="95"/>
      <c r="K7" s="95"/>
      <c r="L7" s="97"/>
      <c r="M7" s="95"/>
      <c r="N7" s="97"/>
      <c r="O7" s="97"/>
      <c r="P7" s="97"/>
      <c r="Q7" s="97"/>
      <c r="R7" s="97"/>
      <c r="S7" s="95"/>
      <c r="T7" s="248"/>
    </row>
    <row r="8" spans="1:20" s="2" customFormat="1" ht="20.100000000000001" customHeight="1" x14ac:dyDescent="0.15">
      <c r="A8" s="250"/>
      <c r="B8" s="115"/>
      <c r="C8" s="179" t="s">
        <v>236</v>
      </c>
      <c r="D8" s="207">
        <v>463844630</v>
      </c>
      <c r="E8" s="92">
        <f>T9</f>
        <v>499658500</v>
      </c>
      <c r="F8" s="207">
        <f>E8-D8</f>
        <v>35813870</v>
      </c>
      <c r="G8" s="101">
        <f>F8/E8*100</f>
        <v>7.1676695182809862</v>
      </c>
      <c r="H8" s="251"/>
      <c r="I8" s="96"/>
      <c r="J8" s="95"/>
      <c r="K8" s="95"/>
      <c r="L8" s="97"/>
      <c r="M8" s="95"/>
      <c r="N8" s="97"/>
      <c r="O8" s="97"/>
      <c r="P8" s="97"/>
      <c r="Q8" s="97"/>
      <c r="R8" s="97"/>
      <c r="S8" s="180"/>
      <c r="T8" s="252"/>
    </row>
    <row r="9" spans="1:20" s="2" customFormat="1" ht="20.100000000000001" customHeight="1" x14ac:dyDescent="0.15">
      <c r="A9" s="250"/>
      <c r="B9" s="115"/>
      <c r="C9" s="115"/>
      <c r="D9" s="183"/>
      <c r="E9" s="117"/>
      <c r="F9" s="183"/>
      <c r="G9" s="109"/>
      <c r="H9" s="129" t="s">
        <v>326</v>
      </c>
      <c r="I9" s="125"/>
      <c r="J9" s="124"/>
      <c r="K9" s="124"/>
      <c r="L9" s="126"/>
      <c r="M9" s="124"/>
      <c r="N9" s="126"/>
      <c r="O9" s="126"/>
      <c r="P9" s="126"/>
      <c r="Q9" s="126"/>
      <c r="R9" s="126"/>
      <c r="S9" s="127"/>
      <c r="T9" s="253">
        <f>SUM(T10:T23)</f>
        <v>499658500</v>
      </c>
    </row>
    <row r="10" spans="1:20" s="2" customFormat="1" ht="20.100000000000001" customHeight="1" x14ac:dyDescent="0.15">
      <c r="A10" s="250"/>
      <c r="B10" s="115"/>
      <c r="C10" s="115"/>
      <c r="D10" s="183"/>
      <c r="E10" s="117"/>
      <c r="F10" s="183"/>
      <c r="G10" s="109"/>
      <c r="H10" s="129" t="s">
        <v>175</v>
      </c>
      <c r="I10" s="125">
        <f>SUM(T11:T23)</f>
        <v>507267510</v>
      </c>
      <c r="J10" s="124" t="s">
        <v>4</v>
      </c>
      <c r="K10" s="124" t="s">
        <v>5</v>
      </c>
      <c r="L10" s="254">
        <v>-1.4999999999999999E-2</v>
      </c>
      <c r="M10" s="124"/>
      <c r="N10" s="126"/>
      <c r="O10" s="126"/>
      <c r="P10" s="126"/>
      <c r="Q10" s="126"/>
      <c r="R10" s="126"/>
      <c r="S10" s="127" t="s">
        <v>8</v>
      </c>
      <c r="T10" s="253">
        <f>ROUND(I10*L10,-1)</f>
        <v>-7609010</v>
      </c>
    </row>
    <row r="11" spans="1:20" s="2" customFormat="1" ht="20.100000000000001" customHeight="1" x14ac:dyDescent="0.15">
      <c r="A11" s="250"/>
      <c r="B11" s="115"/>
      <c r="C11" s="115"/>
      <c r="D11" s="183"/>
      <c r="E11" s="117"/>
      <c r="F11" s="183"/>
      <c r="G11" s="109"/>
      <c r="H11" s="255" t="s">
        <v>170</v>
      </c>
      <c r="I11" s="189">
        <v>84240</v>
      </c>
      <c r="J11" s="187" t="s">
        <v>4</v>
      </c>
      <c r="K11" s="187" t="s">
        <v>5</v>
      </c>
      <c r="L11" s="256">
        <v>0.2</v>
      </c>
      <c r="M11" s="187" t="s">
        <v>5</v>
      </c>
      <c r="N11" s="206">
        <v>365</v>
      </c>
      <c r="O11" s="206" t="s">
        <v>6</v>
      </c>
      <c r="P11" s="206" t="s">
        <v>5</v>
      </c>
      <c r="Q11" s="206">
        <v>7</v>
      </c>
      <c r="R11" s="206" t="s">
        <v>7</v>
      </c>
      <c r="S11" s="257" t="s">
        <v>8</v>
      </c>
      <c r="T11" s="383">
        <f>ROUNDDOWN(I11*L11*N11*Q11,-1)</f>
        <v>43046640</v>
      </c>
    </row>
    <row r="12" spans="1:20" s="2" customFormat="1" ht="20.100000000000001" customHeight="1" x14ac:dyDescent="0.15">
      <c r="A12" s="250"/>
      <c r="B12" s="115"/>
      <c r="C12" s="115"/>
      <c r="D12" s="183"/>
      <c r="E12" s="117"/>
      <c r="F12" s="183"/>
      <c r="G12" s="109"/>
      <c r="H12" s="255" t="s">
        <v>171</v>
      </c>
      <c r="I12" s="189">
        <v>78150</v>
      </c>
      <c r="J12" s="187" t="s">
        <v>4</v>
      </c>
      <c r="K12" s="187" t="s">
        <v>5</v>
      </c>
      <c r="L12" s="256">
        <v>0.2</v>
      </c>
      <c r="M12" s="187" t="s">
        <v>5</v>
      </c>
      <c r="N12" s="206">
        <v>365</v>
      </c>
      <c r="O12" s="206" t="s">
        <v>6</v>
      </c>
      <c r="P12" s="206" t="s">
        <v>5</v>
      </c>
      <c r="Q12" s="206">
        <v>16</v>
      </c>
      <c r="R12" s="206" t="s">
        <v>7</v>
      </c>
      <c r="S12" s="257" t="s">
        <v>8</v>
      </c>
      <c r="T12" s="383">
        <f>ROUND(I12*L12*N12*Q12,-1)</f>
        <v>91279200</v>
      </c>
    </row>
    <row r="13" spans="1:20" s="2" customFormat="1" ht="20.100000000000001" customHeight="1" x14ac:dyDescent="0.15">
      <c r="A13" s="250"/>
      <c r="B13" s="115"/>
      <c r="C13" s="115"/>
      <c r="D13" s="183"/>
      <c r="E13" s="117"/>
      <c r="F13" s="183"/>
      <c r="G13" s="109"/>
      <c r="H13" s="255" t="s">
        <v>172</v>
      </c>
      <c r="I13" s="189">
        <v>73800</v>
      </c>
      <c r="J13" s="187" t="s">
        <v>4</v>
      </c>
      <c r="K13" s="187" t="s">
        <v>5</v>
      </c>
      <c r="L13" s="256">
        <v>0.2</v>
      </c>
      <c r="M13" s="187" t="s">
        <v>5</v>
      </c>
      <c r="N13" s="206">
        <v>365</v>
      </c>
      <c r="O13" s="206" t="s">
        <v>6</v>
      </c>
      <c r="P13" s="206" t="s">
        <v>5</v>
      </c>
      <c r="Q13" s="206">
        <v>20</v>
      </c>
      <c r="R13" s="206" t="s">
        <v>7</v>
      </c>
      <c r="S13" s="257" t="s">
        <v>8</v>
      </c>
      <c r="T13" s="383">
        <f>ROUND(I13*L13*N13*Q13,-1)</f>
        <v>107748000</v>
      </c>
    </row>
    <row r="14" spans="1:20" s="2" customFormat="1" ht="20.100000000000001" customHeight="1" x14ac:dyDescent="0.15">
      <c r="A14" s="250"/>
      <c r="B14" s="115"/>
      <c r="C14" s="115"/>
      <c r="D14" s="183"/>
      <c r="E14" s="117"/>
      <c r="F14" s="183"/>
      <c r="G14" s="109"/>
      <c r="H14" s="255" t="s">
        <v>173</v>
      </c>
      <c r="I14" s="189">
        <v>73800</v>
      </c>
      <c r="J14" s="187" t="s">
        <v>4</v>
      </c>
      <c r="K14" s="187" t="s">
        <v>5</v>
      </c>
      <c r="L14" s="256">
        <v>0.2</v>
      </c>
      <c r="M14" s="187" t="s">
        <v>5</v>
      </c>
      <c r="N14" s="206">
        <v>365</v>
      </c>
      <c r="O14" s="206" t="s">
        <v>6</v>
      </c>
      <c r="P14" s="206" t="s">
        <v>5</v>
      </c>
      <c r="Q14" s="206">
        <v>19</v>
      </c>
      <c r="R14" s="206" t="s">
        <v>7</v>
      </c>
      <c r="S14" s="257" t="s">
        <v>8</v>
      </c>
      <c r="T14" s="383">
        <f>ROUND(I14*L14*N14*Q14,-1)</f>
        <v>102360600</v>
      </c>
    </row>
    <row r="15" spans="1:20" s="2" customFormat="1" ht="20.100000000000001" customHeight="1" x14ac:dyDescent="0.15">
      <c r="A15" s="250"/>
      <c r="B15" s="115"/>
      <c r="C15" s="115"/>
      <c r="D15" s="183"/>
      <c r="E15" s="117"/>
      <c r="F15" s="183"/>
      <c r="G15" s="109"/>
      <c r="H15" s="258" t="s">
        <v>385</v>
      </c>
      <c r="I15" s="189">
        <v>73800</v>
      </c>
      <c r="J15" s="187" t="s">
        <v>4</v>
      </c>
      <c r="K15" s="187" t="s">
        <v>5</v>
      </c>
      <c r="L15" s="256">
        <v>0.2</v>
      </c>
      <c r="M15" s="187" t="s">
        <v>5</v>
      </c>
      <c r="N15" s="206">
        <v>365</v>
      </c>
      <c r="O15" s="206" t="s">
        <v>6</v>
      </c>
      <c r="P15" s="206" t="s">
        <v>5</v>
      </c>
      <c r="Q15" s="206">
        <v>1</v>
      </c>
      <c r="R15" s="206" t="s">
        <v>7</v>
      </c>
      <c r="S15" s="257" t="s">
        <v>8</v>
      </c>
      <c r="T15" s="383">
        <f>ROUND(I15*L15*N15*Q15,-1)</f>
        <v>5387400</v>
      </c>
    </row>
    <row r="16" spans="1:20" s="2" customFormat="1" ht="20.100000000000001" customHeight="1" x14ac:dyDescent="0.15">
      <c r="A16" s="250"/>
      <c r="B16" s="115"/>
      <c r="C16" s="115"/>
      <c r="D16" s="183"/>
      <c r="E16" s="117"/>
      <c r="F16" s="183"/>
      <c r="G16" s="109"/>
      <c r="H16" s="255" t="s">
        <v>170</v>
      </c>
      <c r="I16" s="189">
        <v>84240</v>
      </c>
      <c r="J16" s="187" t="s">
        <v>4</v>
      </c>
      <c r="K16" s="187" t="s">
        <v>5</v>
      </c>
      <c r="L16" s="256">
        <v>0.12</v>
      </c>
      <c r="M16" s="187" t="s">
        <v>5</v>
      </c>
      <c r="N16" s="206">
        <v>365</v>
      </c>
      <c r="O16" s="206" t="s">
        <v>6</v>
      </c>
      <c r="P16" s="206" t="s">
        <v>5</v>
      </c>
      <c r="Q16" s="206">
        <v>2</v>
      </c>
      <c r="R16" s="206" t="s">
        <v>7</v>
      </c>
      <c r="S16" s="257" t="s">
        <v>8</v>
      </c>
      <c r="T16" s="383">
        <f>ROUNDDOWN(I16*L16*N16*Q16,-1)</f>
        <v>7379420</v>
      </c>
    </row>
    <row r="17" spans="1:20" s="2" customFormat="1" ht="20.100000000000001" customHeight="1" x14ac:dyDescent="0.15">
      <c r="A17" s="250"/>
      <c r="B17" s="115"/>
      <c r="C17" s="115"/>
      <c r="D17" s="183"/>
      <c r="E17" s="117"/>
      <c r="F17" s="183"/>
      <c r="G17" s="109"/>
      <c r="H17" s="255" t="s">
        <v>171</v>
      </c>
      <c r="I17" s="189">
        <v>78150</v>
      </c>
      <c r="J17" s="187" t="s">
        <v>4</v>
      </c>
      <c r="K17" s="187" t="s">
        <v>5</v>
      </c>
      <c r="L17" s="256">
        <v>0.12</v>
      </c>
      <c r="M17" s="187" t="s">
        <v>5</v>
      </c>
      <c r="N17" s="206">
        <v>365</v>
      </c>
      <c r="O17" s="206" t="s">
        <v>6</v>
      </c>
      <c r="P17" s="206" t="s">
        <v>5</v>
      </c>
      <c r="Q17" s="206">
        <v>5</v>
      </c>
      <c r="R17" s="206" t="s">
        <v>7</v>
      </c>
      <c r="S17" s="257" t="s">
        <v>8</v>
      </c>
      <c r="T17" s="383">
        <f>ROUND(I17*L17*N17*Q17,-1)</f>
        <v>17114850</v>
      </c>
    </row>
    <row r="18" spans="1:20" s="2" customFormat="1" ht="20.100000000000001" customHeight="1" x14ac:dyDescent="0.15">
      <c r="A18" s="250"/>
      <c r="B18" s="115"/>
      <c r="C18" s="115"/>
      <c r="D18" s="183"/>
      <c r="E18" s="117"/>
      <c r="F18" s="183"/>
      <c r="G18" s="109"/>
      <c r="H18" s="255" t="s">
        <v>172</v>
      </c>
      <c r="I18" s="189">
        <v>73800</v>
      </c>
      <c r="J18" s="187" t="s">
        <v>4</v>
      </c>
      <c r="K18" s="187" t="s">
        <v>5</v>
      </c>
      <c r="L18" s="256">
        <v>0.12</v>
      </c>
      <c r="M18" s="187" t="s">
        <v>5</v>
      </c>
      <c r="N18" s="206">
        <v>365</v>
      </c>
      <c r="O18" s="206" t="s">
        <v>6</v>
      </c>
      <c r="P18" s="206" t="s">
        <v>5</v>
      </c>
      <c r="Q18" s="206">
        <v>7</v>
      </c>
      <c r="R18" s="206" t="s">
        <v>7</v>
      </c>
      <c r="S18" s="257" t="s">
        <v>8</v>
      </c>
      <c r="T18" s="383">
        <f>ROUND(I18*L18*N18*Q18,-1)</f>
        <v>22627080</v>
      </c>
    </row>
    <row r="19" spans="1:20" s="2" customFormat="1" ht="20.100000000000001" customHeight="1" x14ac:dyDescent="0.15">
      <c r="A19" s="250"/>
      <c r="B19" s="115"/>
      <c r="C19" s="115"/>
      <c r="D19" s="183"/>
      <c r="E19" s="117"/>
      <c r="F19" s="183"/>
      <c r="G19" s="109"/>
      <c r="H19" s="255" t="s">
        <v>173</v>
      </c>
      <c r="I19" s="189">
        <v>73800</v>
      </c>
      <c r="J19" s="187" t="s">
        <v>4</v>
      </c>
      <c r="K19" s="187" t="s">
        <v>5</v>
      </c>
      <c r="L19" s="256">
        <v>0.12</v>
      </c>
      <c r="M19" s="187" t="s">
        <v>5</v>
      </c>
      <c r="N19" s="206">
        <v>365</v>
      </c>
      <c r="O19" s="206" t="s">
        <v>6</v>
      </c>
      <c r="P19" s="206" t="s">
        <v>5</v>
      </c>
      <c r="Q19" s="206">
        <v>5</v>
      </c>
      <c r="R19" s="206" t="s">
        <v>7</v>
      </c>
      <c r="S19" s="257" t="s">
        <v>8</v>
      </c>
      <c r="T19" s="383">
        <f>ROUND(I19*L19*N19*Q19,-1)</f>
        <v>16162200</v>
      </c>
    </row>
    <row r="20" spans="1:20" s="2" customFormat="1" ht="20.100000000000001" customHeight="1" x14ac:dyDescent="0.15">
      <c r="A20" s="250"/>
      <c r="B20" s="115"/>
      <c r="C20" s="115"/>
      <c r="D20" s="183"/>
      <c r="E20" s="117"/>
      <c r="F20" s="183"/>
      <c r="G20" s="109"/>
      <c r="H20" s="129" t="s">
        <v>170</v>
      </c>
      <c r="I20" s="189">
        <v>84240</v>
      </c>
      <c r="J20" s="124" t="s">
        <v>4</v>
      </c>
      <c r="K20" s="124" t="s">
        <v>5</v>
      </c>
      <c r="L20" s="259">
        <v>0.08</v>
      </c>
      <c r="M20" s="124" t="s">
        <v>5</v>
      </c>
      <c r="N20" s="126">
        <v>365</v>
      </c>
      <c r="O20" s="126" t="s">
        <v>6</v>
      </c>
      <c r="P20" s="126" t="s">
        <v>5</v>
      </c>
      <c r="Q20" s="126">
        <v>2</v>
      </c>
      <c r="R20" s="126" t="s">
        <v>7</v>
      </c>
      <c r="S20" s="127" t="s">
        <v>8</v>
      </c>
      <c r="T20" s="253">
        <f>ROUND(I20*L20*N20*Q20,-1)</f>
        <v>4919620</v>
      </c>
    </row>
    <row r="21" spans="1:20" s="2" customFormat="1" ht="20.100000000000001" customHeight="1" x14ac:dyDescent="0.15">
      <c r="A21" s="250"/>
      <c r="B21" s="115"/>
      <c r="C21" s="115"/>
      <c r="D21" s="183"/>
      <c r="E21" s="117"/>
      <c r="F21" s="183"/>
      <c r="G21" s="109"/>
      <c r="H21" s="129" t="s">
        <v>171</v>
      </c>
      <c r="I21" s="125">
        <v>78150</v>
      </c>
      <c r="J21" s="124" t="s">
        <v>4</v>
      </c>
      <c r="K21" s="124" t="s">
        <v>5</v>
      </c>
      <c r="L21" s="259">
        <v>0.08</v>
      </c>
      <c r="M21" s="124" t="s">
        <v>5</v>
      </c>
      <c r="N21" s="126">
        <v>365</v>
      </c>
      <c r="O21" s="126" t="s">
        <v>6</v>
      </c>
      <c r="P21" s="126" t="s">
        <v>5</v>
      </c>
      <c r="Q21" s="126">
        <v>7</v>
      </c>
      <c r="R21" s="126" t="s">
        <v>7</v>
      </c>
      <c r="S21" s="127" t="s">
        <v>8</v>
      </c>
      <c r="T21" s="253">
        <f>ROUNDDOWN(I21*L21*N21*Q21,-1)</f>
        <v>15973860</v>
      </c>
    </row>
    <row r="22" spans="1:20" s="2" customFormat="1" ht="20.100000000000001" customHeight="1" x14ac:dyDescent="0.15">
      <c r="A22" s="250"/>
      <c r="B22" s="115"/>
      <c r="C22" s="115"/>
      <c r="D22" s="183"/>
      <c r="E22" s="117"/>
      <c r="F22" s="183"/>
      <c r="G22" s="109"/>
      <c r="H22" s="129" t="s">
        <v>172</v>
      </c>
      <c r="I22" s="125">
        <v>73800</v>
      </c>
      <c r="J22" s="124" t="s">
        <v>4</v>
      </c>
      <c r="K22" s="124" t="s">
        <v>5</v>
      </c>
      <c r="L22" s="259">
        <v>0.08</v>
      </c>
      <c r="M22" s="124" t="s">
        <v>5</v>
      </c>
      <c r="N22" s="126">
        <v>365</v>
      </c>
      <c r="O22" s="126" t="s">
        <v>6</v>
      </c>
      <c r="P22" s="126" t="s">
        <v>5</v>
      </c>
      <c r="Q22" s="126">
        <v>20</v>
      </c>
      <c r="R22" s="126" t="s">
        <v>7</v>
      </c>
      <c r="S22" s="127" t="s">
        <v>8</v>
      </c>
      <c r="T22" s="253">
        <f>ROUNDDOWN(I22*L22*N22*Q22,-1)</f>
        <v>43099200</v>
      </c>
    </row>
    <row r="23" spans="1:20" s="2" customFormat="1" ht="20.100000000000001" customHeight="1" x14ac:dyDescent="0.15">
      <c r="A23" s="250"/>
      <c r="B23" s="115"/>
      <c r="C23" s="115"/>
      <c r="D23" s="183"/>
      <c r="E23" s="117"/>
      <c r="F23" s="183"/>
      <c r="G23" s="109"/>
      <c r="H23" s="129" t="s">
        <v>173</v>
      </c>
      <c r="I23" s="125">
        <v>73800</v>
      </c>
      <c r="J23" s="124" t="s">
        <v>4</v>
      </c>
      <c r="K23" s="124" t="s">
        <v>5</v>
      </c>
      <c r="L23" s="259">
        <v>0.08</v>
      </c>
      <c r="M23" s="124" t="s">
        <v>5</v>
      </c>
      <c r="N23" s="126">
        <v>365</v>
      </c>
      <c r="O23" s="126" t="s">
        <v>6</v>
      </c>
      <c r="P23" s="126" t="s">
        <v>5</v>
      </c>
      <c r="Q23" s="126">
        <v>14</v>
      </c>
      <c r="R23" s="126" t="s">
        <v>7</v>
      </c>
      <c r="S23" s="127" t="s">
        <v>8</v>
      </c>
      <c r="T23" s="253">
        <f>ROUNDDOWN(I23*L23*N23*Q23,-1)</f>
        <v>30169440</v>
      </c>
    </row>
    <row r="24" spans="1:20" s="2" customFormat="1" ht="20.100000000000001" customHeight="1" x14ac:dyDescent="0.15">
      <c r="A24" s="250"/>
      <c r="B24" s="115"/>
      <c r="C24" s="105" t="s">
        <v>237</v>
      </c>
      <c r="D24" s="159">
        <v>337054690</v>
      </c>
      <c r="E24" s="107">
        <f>T24+T25</f>
        <v>337054690</v>
      </c>
      <c r="F24" s="159">
        <f>E24-D24</f>
        <v>0</v>
      </c>
      <c r="G24" s="131">
        <f>F24/E24*100</f>
        <v>0</v>
      </c>
      <c r="H24" s="160" t="s">
        <v>325</v>
      </c>
      <c r="I24" s="111">
        <v>7500</v>
      </c>
      <c r="J24" s="110" t="s">
        <v>4</v>
      </c>
      <c r="K24" s="110" t="s">
        <v>5</v>
      </c>
      <c r="L24" s="260">
        <v>125</v>
      </c>
      <c r="M24" s="110" t="s">
        <v>7</v>
      </c>
      <c r="N24" s="112" t="s">
        <v>5</v>
      </c>
      <c r="O24" s="112">
        <v>365</v>
      </c>
      <c r="P24" s="112" t="s">
        <v>6</v>
      </c>
      <c r="Q24" s="112"/>
      <c r="R24" s="112"/>
      <c r="S24" s="113" t="s">
        <v>8</v>
      </c>
      <c r="T24" s="261">
        <f>I24*L24*O24</f>
        <v>342187500</v>
      </c>
    </row>
    <row r="25" spans="1:20" s="2" customFormat="1" ht="20.100000000000001" customHeight="1" x14ac:dyDescent="0.15">
      <c r="A25" s="250"/>
      <c r="B25" s="115"/>
      <c r="C25" s="238"/>
      <c r="D25" s="202"/>
      <c r="E25" s="153"/>
      <c r="F25" s="262"/>
      <c r="G25" s="94"/>
      <c r="H25" s="166" t="s">
        <v>324</v>
      </c>
      <c r="I25" s="156">
        <f>T24</f>
        <v>342187500</v>
      </c>
      <c r="J25" s="155" t="s">
        <v>323</v>
      </c>
      <c r="K25" s="124" t="s">
        <v>5</v>
      </c>
      <c r="L25" s="254">
        <v>-1.4999999999999999E-2</v>
      </c>
      <c r="M25" s="155" t="s">
        <v>204</v>
      </c>
      <c r="N25" s="157"/>
      <c r="O25" s="157"/>
      <c r="P25" s="157"/>
      <c r="Q25" s="157"/>
      <c r="R25" s="157"/>
      <c r="S25" s="158" t="s">
        <v>8</v>
      </c>
      <c r="T25" s="263">
        <f>ROUNDDOWN(I25*L25,-1)</f>
        <v>-5132810</v>
      </c>
    </row>
    <row r="26" spans="1:20" s="2" customFormat="1" ht="20.100000000000001" customHeight="1" x14ac:dyDescent="0.15">
      <c r="A26" s="443" t="s">
        <v>176</v>
      </c>
      <c r="B26" s="442"/>
      <c r="C26" s="442"/>
      <c r="D26" s="207">
        <v>0</v>
      </c>
      <c r="E26" s="92">
        <f>E27</f>
        <v>0</v>
      </c>
      <c r="F26" s="91">
        <f t="shared" ref="F26:F31" si="1">E26-D26</f>
        <v>0</v>
      </c>
      <c r="G26" s="101">
        <v>0</v>
      </c>
      <c r="H26" s="95"/>
      <c r="I26" s="96"/>
      <c r="J26" s="95"/>
      <c r="K26" s="95"/>
      <c r="L26" s="97"/>
      <c r="M26" s="95"/>
      <c r="N26" s="97"/>
      <c r="O26" s="97"/>
      <c r="P26" s="97"/>
      <c r="Q26" s="97"/>
      <c r="R26" s="97"/>
      <c r="S26" s="95"/>
      <c r="T26" s="248"/>
    </row>
    <row r="27" spans="1:20" s="2" customFormat="1" ht="20.100000000000001" customHeight="1" x14ac:dyDescent="0.15">
      <c r="A27" s="249"/>
      <c r="B27" s="442" t="s">
        <v>177</v>
      </c>
      <c r="C27" s="442"/>
      <c r="D27" s="207">
        <v>0</v>
      </c>
      <c r="E27" s="92">
        <f>E28</f>
        <v>0</v>
      </c>
      <c r="F27" s="169">
        <f t="shared" si="1"/>
        <v>0</v>
      </c>
      <c r="G27" s="101">
        <v>0</v>
      </c>
      <c r="H27" s="95"/>
      <c r="I27" s="96"/>
      <c r="J27" s="95"/>
      <c r="K27" s="95"/>
      <c r="L27" s="97"/>
      <c r="M27" s="95"/>
      <c r="N27" s="97"/>
      <c r="O27" s="97"/>
      <c r="P27" s="97"/>
      <c r="Q27" s="97"/>
      <c r="R27" s="97"/>
      <c r="S27" s="95"/>
      <c r="T27" s="248"/>
    </row>
    <row r="28" spans="1:20" s="2" customFormat="1" ht="20.100000000000001" customHeight="1" x14ac:dyDescent="0.15">
      <c r="A28" s="264"/>
      <c r="B28" s="265"/>
      <c r="C28" s="266" t="s">
        <v>178</v>
      </c>
      <c r="D28" s="267">
        <v>0</v>
      </c>
      <c r="E28" s="268">
        <f>T28+T32</f>
        <v>0</v>
      </c>
      <c r="F28" s="269">
        <f t="shared" si="1"/>
        <v>0</v>
      </c>
      <c r="G28" s="270">
        <v>0</v>
      </c>
      <c r="H28" s="271"/>
      <c r="I28" s="272"/>
      <c r="J28" s="271"/>
      <c r="K28" s="271"/>
      <c r="L28" s="273"/>
      <c r="M28" s="271"/>
      <c r="N28" s="273"/>
      <c r="O28" s="273"/>
      <c r="P28" s="273"/>
      <c r="Q28" s="273"/>
      <c r="R28" s="273"/>
      <c r="S28" s="274"/>
      <c r="T28" s="275"/>
    </row>
    <row r="29" spans="1:20" s="2" customFormat="1" ht="20.100000000000001" customHeight="1" x14ac:dyDescent="0.15">
      <c r="A29" s="440" t="s">
        <v>179</v>
      </c>
      <c r="B29" s="441"/>
      <c r="C29" s="441"/>
      <c r="D29" s="202">
        <v>0</v>
      </c>
      <c r="E29" s="153">
        <f>E30</f>
        <v>0</v>
      </c>
      <c r="F29" s="247">
        <f t="shared" si="1"/>
        <v>0</v>
      </c>
      <c r="G29" s="94">
        <v>0</v>
      </c>
      <c r="H29" s="155"/>
      <c r="I29" s="156"/>
      <c r="J29" s="155"/>
      <c r="K29" s="155"/>
      <c r="L29" s="157"/>
      <c r="M29" s="155"/>
      <c r="N29" s="157"/>
      <c r="O29" s="157"/>
      <c r="P29" s="157"/>
      <c r="Q29" s="157"/>
      <c r="R29" s="157"/>
      <c r="S29" s="155"/>
      <c r="T29" s="263"/>
    </row>
    <row r="30" spans="1:20" s="2" customFormat="1" ht="20.100000000000001" customHeight="1" x14ac:dyDescent="0.15">
      <c r="A30" s="249"/>
      <c r="B30" s="442" t="s">
        <v>180</v>
      </c>
      <c r="C30" s="442"/>
      <c r="D30" s="207">
        <v>0</v>
      </c>
      <c r="E30" s="92">
        <f>E31</f>
        <v>0</v>
      </c>
      <c r="F30" s="169">
        <f t="shared" si="1"/>
        <v>0</v>
      </c>
      <c r="G30" s="101">
        <v>0</v>
      </c>
      <c r="H30" s="95"/>
      <c r="I30" s="96"/>
      <c r="J30" s="95"/>
      <c r="K30" s="95"/>
      <c r="L30" s="97"/>
      <c r="M30" s="95"/>
      <c r="N30" s="97"/>
      <c r="O30" s="97"/>
      <c r="P30" s="97"/>
      <c r="Q30" s="97"/>
      <c r="R30" s="97"/>
      <c r="S30" s="95"/>
      <c r="T30" s="248"/>
    </row>
    <row r="31" spans="1:20" s="2" customFormat="1" ht="20.100000000000001" customHeight="1" x14ac:dyDescent="0.15">
      <c r="A31" s="250"/>
      <c r="B31" s="148"/>
      <c r="C31" s="115" t="s">
        <v>181</v>
      </c>
      <c r="D31" s="183">
        <v>0</v>
      </c>
      <c r="E31" s="117">
        <v>0</v>
      </c>
      <c r="F31" s="116">
        <f t="shared" si="1"/>
        <v>0</v>
      </c>
      <c r="G31" s="101">
        <v>0</v>
      </c>
      <c r="H31" s="124"/>
      <c r="I31" s="125"/>
      <c r="J31" s="124"/>
      <c r="K31" s="124"/>
      <c r="L31" s="126"/>
      <c r="M31" s="124"/>
      <c r="N31" s="126"/>
      <c r="O31" s="126"/>
      <c r="P31" s="126"/>
      <c r="Q31" s="126"/>
      <c r="R31" s="126"/>
      <c r="S31" s="127"/>
      <c r="T31" s="253"/>
    </row>
    <row r="32" spans="1:20" s="2" customFormat="1" ht="20.100000000000001" customHeight="1" x14ac:dyDescent="0.15">
      <c r="A32" s="443" t="s">
        <v>182</v>
      </c>
      <c r="B32" s="442"/>
      <c r="C32" s="442"/>
      <c r="D32" s="207">
        <f>D33</f>
        <v>101462500</v>
      </c>
      <c r="E32" s="92">
        <f>E33</f>
        <v>97487500</v>
      </c>
      <c r="F32" s="169">
        <f>E32-D32</f>
        <v>-3975000</v>
      </c>
      <c r="G32" s="101">
        <f>F32/E32*100</f>
        <v>-4.0774458263879989</v>
      </c>
      <c r="H32" s="95"/>
      <c r="I32" s="96"/>
      <c r="J32" s="95"/>
      <c r="K32" s="95"/>
      <c r="L32" s="97"/>
      <c r="M32" s="95"/>
      <c r="N32" s="97"/>
      <c r="O32" s="97"/>
      <c r="P32" s="97"/>
      <c r="Q32" s="97"/>
      <c r="R32" s="97"/>
      <c r="S32" s="95"/>
      <c r="T32" s="248"/>
    </row>
    <row r="33" spans="1:22" s="2" customFormat="1" ht="20.100000000000001" customHeight="1" x14ac:dyDescent="0.15">
      <c r="A33" s="249"/>
      <c r="B33" s="442" t="s">
        <v>183</v>
      </c>
      <c r="C33" s="442"/>
      <c r="D33" s="207">
        <f>D34+D39+D46+D47</f>
        <v>101462500</v>
      </c>
      <c r="E33" s="92">
        <f>E34+E39+E46+E47</f>
        <v>97487500</v>
      </c>
      <c r="F33" s="169">
        <f>E33-D33</f>
        <v>-3975000</v>
      </c>
      <c r="G33" s="101">
        <f>F33/E33*100</f>
        <v>-4.0774458263879989</v>
      </c>
      <c r="H33" s="95"/>
      <c r="I33" s="96"/>
      <c r="J33" s="95"/>
      <c r="K33" s="95"/>
      <c r="L33" s="97"/>
      <c r="M33" s="95"/>
      <c r="N33" s="97"/>
      <c r="O33" s="97"/>
      <c r="P33" s="97"/>
      <c r="Q33" s="97"/>
      <c r="R33" s="97"/>
      <c r="S33" s="95"/>
      <c r="T33" s="248"/>
    </row>
    <row r="34" spans="1:22" s="2" customFormat="1" ht="19.5" customHeight="1" x14ac:dyDescent="0.15">
      <c r="A34" s="250"/>
      <c r="B34" s="148"/>
      <c r="C34" s="105" t="s">
        <v>184</v>
      </c>
      <c r="D34" s="159">
        <v>89077500</v>
      </c>
      <c r="E34" s="107">
        <f>SUM(T34:T38)</f>
        <v>87097500</v>
      </c>
      <c r="F34" s="106">
        <f>E34-D34</f>
        <v>-1980000</v>
      </c>
      <c r="G34" s="365">
        <f>F34/E34*100</f>
        <v>-2.273314389046758</v>
      </c>
      <c r="H34" s="124" t="s">
        <v>322</v>
      </c>
      <c r="I34" s="125">
        <v>280000</v>
      </c>
      <c r="J34" s="124" t="s">
        <v>4</v>
      </c>
      <c r="K34" s="124" t="s">
        <v>5</v>
      </c>
      <c r="L34" s="126">
        <v>25</v>
      </c>
      <c r="M34" s="124" t="s">
        <v>7</v>
      </c>
      <c r="N34" s="126" t="s">
        <v>5</v>
      </c>
      <c r="O34" s="126">
        <v>12</v>
      </c>
      <c r="P34" s="126" t="s">
        <v>9</v>
      </c>
      <c r="Q34" s="126" t="s">
        <v>5</v>
      </c>
      <c r="R34" s="259">
        <v>0.9</v>
      </c>
      <c r="S34" s="127" t="s">
        <v>8</v>
      </c>
      <c r="T34" s="253">
        <f>ROUND(I34*L34*O34*R34,-1)</f>
        <v>75600000</v>
      </c>
      <c r="V34" s="4"/>
    </row>
    <row r="35" spans="1:22" s="2" customFormat="1" ht="20.100000000000001" customHeight="1" x14ac:dyDescent="0.15">
      <c r="A35" s="250"/>
      <c r="B35" s="148"/>
      <c r="C35" s="115"/>
      <c r="D35" s="183"/>
      <c r="E35" s="117"/>
      <c r="F35" s="116"/>
      <c r="G35" s="109"/>
      <c r="H35" s="124" t="s">
        <v>321</v>
      </c>
      <c r="I35" s="125">
        <v>28250</v>
      </c>
      <c r="J35" s="124" t="s">
        <v>4</v>
      </c>
      <c r="K35" s="124" t="s">
        <v>5</v>
      </c>
      <c r="L35" s="126">
        <v>25</v>
      </c>
      <c r="M35" s="124" t="s">
        <v>7</v>
      </c>
      <c r="N35" s="126" t="s">
        <v>5</v>
      </c>
      <c r="O35" s="126">
        <v>12</v>
      </c>
      <c r="P35" s="126" t="s">
        <v>9</v>
      </c>
      <c r="Q35" s="126" t="s">
        <v>5</v>
      </c>
      <c r="R35" s="259">
        <v>0.9</v>
      </c>
      <c r="S35" s="127" t="s">
        <v>8</v>
      </c>
      <c r="T35" s="253">
        <f>ROUND(I35*L35*O35*R35,-1)</f>
        <v>7627500</v>
      </c>
    </row>
    <row r="36" spans="1:22" s="2" customFormat="1" ht="20.100000000000001" customHeight="1" x14ac:dyDescent="0.15">
      <c r="A36" s="250"/>
      <c r="B36" s="148"/>
      <c r="C36" s="115"/>
      <c r="D36" s="183"/>
      <c r="E36" s="117"/>
      <c r="F36" s="116"/>
      <c r="G36" s="109"/>
      <c r="H36" s="124" t="s">
        <v>320</v>
      </c>
      <c r="I36" s="125">
        <v>50000</v>
      </c>
      <c r="J36" s="124" t="s">
        <v>4</v>
      </c>
      <c r="K36" s="124" t="s">
        <v>5</v>
      </c>
      <c r="L36" s="126">
        <v>25</v>
      </c>
      <c r="M36" s="124" t="s">
        <v>7</v>
      </c>
      <c r="N36" s="126" t="s">
        <v>5</v>
      </c>
      <c r="O36" s="126">
        <v>2</v>
      </c>
      <c r="P36" s="126" t="s">
        <v>10</v>
      </c>
      <c r="Q36" s="126" t="s">
        <v>5</v>
      </c>
      <c r="R36" s="259">
        <v>0.9</v>
      </c>
      <c r="S36" s="127" t="s">
        <v>8</v>
      </c>
      <c r="T36" s="253">
        <f>ROUND(I36*L36*O36*R36,-1)</f>
        <v>2250000</v>
      </c>
    </row>
    <row r="37" spans="1:22" s="2" customFormat="1" ht="20.100000000000001" customHeight="1" x14ac:dyDescent="0.15">
      <c r="A37" s="250"/>
      <c r="B37" s="148"/>
      <c r="C37" s="115"/>
      <c r="D37" s="183"/>
      <c r="E37" s="117"/>
      <c r="F37" s="116"/>
      <c r="G37" s="109"/>
      <c r="H37" s="124" t="s">
        <v>319</v>
      </c>
      <c r="I37" s="125">
        <v>40000</v>
      </c>
      <c r="J37" s="124" t="s">
        <v>4</v>
      </c>
      <c r="K37" s="124" t="s">
        <v>5</v>
      </c>
      <c r="L37" s="126">
        <v>25</v>
      </c>
      <c r="M37" s="124" t="s">
        <v>7</v>
      </c>
      <c r="N37" s="126" t="s">
        <v>5</v>
      </c>
      <c r="O37" s="126">
        <v>1</v>
      </c>
      <c r="P37" s="126" t="s">
        <v>10</v>
      </c>
      <c r="Q37" s="126" t="s">
        <v>5</v>
      </c>
      <c r="R37" s="259">
        <v>0.9</v>
      </c>
      <c r="S37" s="127" t="s">
        <v>8</v>
      </c>
      <c r="T37" s="253">
        <f>ROUND(I37*L37*O37*R37,-1)</f>
        <v>900000</v>
      </c>
      <c r="V37" s="4"/>
    </row>
    <row r="38" spans="1:22" s="2" customFormat="1" ht="20.100000000000001" customHeight="1" x14ac:dyDescent="0.15">
      <c r="A38" s="387"/>
      <c r="B38" s="362"/>
      <c r="C38" s="347"/>
      <c r="D38" s="371"/>
      <c r="E38" s="348"/>
      <c r="F38" s="116"/>
      <c r="G38" s="349"/>
      <c r="H38" s="124" t="s">
        <v>318</v>
      </c>
      <c r="I38" s="125">
        <v>800000</v>
      </c>
      <c r="J38" s="124" t="s">
        <v>4</v>
      </c>
      <c r="K38" s="124" t="s">
        <v>5</v>
      </c>
      <c r="L38" s="126">
        <v>1</v>
      </c>
      <c r="M38" s="124" t="s">
        <v>11</v>
      </c>
      <c r="N38" s="126" t="s">
        <v>5</v>
      </c>
      <c r="O38" s="259">
        <v>0.9</v>
      </c>
      <c r="P38" s="126"/>
      <c r="Q38" s="126"/>
      <c r="R38" s="126"/>
      <c r="S38" s="127" t="s">
        <v>8</v>
      </c>
      <c r="T38" s="253">
        <f>I38*L38*O38</f>
        <v>720000</v>
      </c>
      <c r="V38" s="4"/>
    </row>
    <row r="39" spans="1:22" s="2" customFormat="1" ht="20.100000000000001" customHeight="1" x14ac:dyDescent="0.15">
      <c r="A39" s="250"/>
      <c r="B39" s="148"/>
      <c r="C39" s="105" t="s">
        <v>188</v>
      </c>
      <c r="D39" s="159">
        <v>12385000</v>
      </c>
      <c r="E39" s="107">
        <f>SUM(T39:T45)</f>
        <v>10390000</v>
      </c>
      <c r="F39" s="106">
        <f>E39-D39</f>
        <v>-1995000</v>
      </c>
      <c r="G39" s="131">
        <f>F39/E39*100</f>
        <v>-19.201154956689123</v>
      </c>
      <c r="H39" s="110" t="s">
        <v>322</v>
      </c>
      <c r="I39" s="111">
        <v>280000</v>
      </c>
      <c r="J39" s="110" t="s">
        <v>4</v>
      </c>
      <c r="K39" s="110" t="s">
        <v>5</v>
      </c>
      <c r="L39" s="112">
        <v>25</v>
      </c>
      <c r="M39" s="110" t="s">
        <v>7</v>
      </c>
      <c r="N39" s="112" t="s">
        <v>5</v>
      </c>
      <c r="O39" s="112">
        <v>12</v>
      </c>
      <c r="P39" s="112" t="s">
        <v>9</v>
      </c>
      <c r="Q39" s="112" t="s">
        <v>5</v>
      </c>
      <c r="R39" s="277">
        <v>0.1</v>
      </c>
      <c r="S39" s="113"/>
      <c r="T39" s="261">
        <f>ROUND(I39*L39*O39*R39,-1)</f>
        <v>8400000</v>
      </c>
    </row>
    <row r="40" spans="1:22" s="2" customFormat="1" ht="20.100000000000001" customHeight="1" x14ac:dyDescent="0.15">
      <c r="A40" s="250" t="s">
        <v>204</v>
      </c>
      <c r="B40" s="148"/>
      <c r="C40" s="115"/>
      <c r="D40" s="183"/>
      <c r="E40" s="117"/>
      <c r="F40" s="116"/>
      <c r="G40" s="109"/>
      <c r="H40" s="124" t="s">
        <v>321</v>
      </c>
      <c r="I40" s="125">
        <v>28250</v>
      </c>
      <c r="J40" s="124" t="s">
        <v>4</v>
      </c>
      <c r="K40" s="124" t="s">
        <v>5</v>
      </c>
      <c r="L40" s="126">
        <v>25</v>
      </c>
      <c r="M40" s="124" t="s">
        <v>7</v>
      </c>
      <c r="N40" s="126" t="s">
        <v>5</v>
      </c>
      <c r="O40" s="126">
        <v>12</v>
      </c>
      <c r="P40" s="126" t="s">
        <v>9</v>
      </c>
      <c r="Q40" s="126" t="s">
        <v>5</v>
      </c>
      <c r="R40" s="259">
        <v>0.1</v>
      </c>
      <c r="S40" s="127" t="s">
        <v>8</v>
      </c>
      <c r="T40" s="253">
        <f>ROUND(I40*L40*O40*R40,-1)</f>
        <v>847500</v>
      </c>
    </row>
    <row r="41" spans="1:22" s="2" customFormat="1" ht="20.100000000000001" customHeight="1" x14ac:dyDescent="0.15">
      <c r="A41" s="250"/>
      <c r="B41" s="148"/>
      <c r="C41" s="115"/>
      <c r="D41" s="183"/>
      <c r="E41" s="117"/>
      <c r="F41" s="116"/>
      <c r="G41" s="109"/>
      <c r="H41" s="124" t="s">
        <v>320</v>
      </c>
      <c r="I41" s="125">
        <v>50000</v>
      </c>
      <c r="J41" s="124" t="s">
        <v>4</v>
      </c>
      <c r="K41" s="124" t="s">
        <v>5</v>
      </c>
      <c r="L41" s="126">
        <v>25</v>
      </c>
      <c r="M41" s="124" t="s">
        <v>7</v>
      </c>
      <c r="N41" s="126" t="s">
        <v>5</v>
      </c>
      <c r="O41" s="126">
        <v>2</v>
      </c>
      <c r="P41" s="126" t="s">
        <v>10</v>
      </c>
      <c r="Q41" s="126" t="s">
        <v>5</v>
      </c>
      <c r="R41" s="259">
        <v>0.1</v>
      </c>
      <c r="S41" s="127" t="s">
        <v>8</v>
      </c>
      <c r="T41" s="253">
        <f>ROUND(I41*L41*O41*R41,-1)</f>
        <v>250000</v>
      </c>
    </row>
    <row r="42" spans="1:22" s="2" customFormat="1" ht="20.100000000000001" customHeight="1" x14ac:dyDescent="0.15">
      <c r="A42" s="250"/>
      <c r="B42" s="148"/>
      <c r="C42" s="115"/>
      <c r="D42" s="183"/>
      <c r="E42" s="117"/>
      <c r="F42" s="116"/>
      <c r="G42" s="109"/>
      <c r="H42" s="124" t="s">
        <v>319</v>
      </c>
      <c r="I42" s="125">
        <v>40000</v>
      </c>
      <c r="J42" s="124" t="s">
        <v>4</v>
      </c>
      <c r="K42" s="124" t="s">
        <v>5</v>
      </c>
      <c r="L42" s="126">
        <v>25</v>
      </c>
      <c r="M42" s="124" t="s">
        <v>7</v>
      </c>
      <c r="N42" s="126" t="s">
        <v>5</v>
      </c>
      <c r="O42" s="126">
        <v>1</v>
      </c>
      <c r="P42" s="126" t="s">
        <v>10</v>
      </c>
      <c r="Q42" s="126" t="s">
        <v>5</v>
      </c>
      <c r="R42" s="259">
        <v>0.1</v>
      </c>
      <c r="S42" s="127" t="s">
        <v>8</v>
      </c>
      <c r="T42" s="253">
        <f>ROUND(I42*L42*O42*R42,-1)</f>
        <v>100000</v>
      </c>
    </row>
    <row r="43" spans="1:22" s="2" customFormat="1" ht="20.100000000000001" customHeight="1" x14ac:dyDescent="0.15">
      <c r="A43" s="250"/>
      <c r="B43" s="148"/>
      <c r="C43" s="115"/>
      <c r="D43" s="183"/>
      <c r="E43" s="117"/>
      <c r="F43" s="116"/>
      <c r="G43" s="109"/>
      <c r="H43" s="124" t="s">
        <v>318</v>
      </c>
      <c r="I43" s="125">
        <v>800000</v>
      </c>
      <c r="J43" s="124" t="s">
        <v>4</v>
      </c>
      <c r="K43" s="124" t="s">
        <v>5</v>
      </c>
      <c r="L43" s="126">
        <v>1</v>
      </c>
      <c r="M43" s="124" t="s">
        <v>11</v>
      </c>
      <c r="N43" s="126" t="s">
        <v>5</v>
      </c>
      <c r="O43" s="259">
        <v>0.1</v>
      </c>
      <c r="P43" s="126"/>
      <c r="Q43" s="126"/>
      <c r="R43" s="126"/>
      <c r="S43" s="127" t="s">
        <v>8</v>
      </c>
      <c r="T43" s="253">
        <f>I43*L43*O43</f>
        <v>80000</v>
      </c>
    </row>
    <row r="44" spans="1:22" s="2" customFormat="1" ht="20.100000000000001" customHeight="1" x14ac:dyDescent="0.15">
      <c r="A44" s="250"/>
      <c r="B44" s="148"/>
      <c r="C44" s="115"/>
      <c r="D44" s="183"/>
      <c r="E44" s="117"/>
      <c r="F44" s="116"/>
      <c r="G44" s="109"/>
      <c r="H44" s="124" t="s">
        <v>317</v>
      </c>
      <c r="I44" s="125">
        <v>13500</v>
      </c>
      <c r="J44" s="124" t="s">
        <v>4</v>
      </c>
      <c r="K44" s="124" t="s">
        <v>5</v>
      </c>
      <c r="L44" s="126">
        <v>25</v>
      </c>
      <c r="M44" s="124" t="s">
        <v>7</v>
      </c>
      <c r="N44" s="126" t="s">
        <v>5</v>
      </c>
      <c r="O44" s="126">
        <v>1</v>
      </c>
      <c r="P44" s="126" t="s">
        <v>10</v>
      </c>
      <c r="Q44" s="126"/>
      <c r="R44" s="259"/>
      <c r="S44" s="127" t="s">
        <v>8</v>
      </c>
      <c r="T44" s="253">
        <f>I44*L44*O44</f>
        <v>337500</v>
      </c>
    </row>
    <row r="45" spans="1:22" s="2" customFormat="1" ht="20.100000000000001" customHeight="1" x14ac:dyDescent="0.15">
      <c r="A45" s="387"/>
      <c r="B45" s="362"/>
      <c r="C45" s="347"/>
      <c r="D45" s="371"/>
      <c r="E45" s="348"/>
      <c r="F45" s="116"/>
      <c r="G45" s="349"/>
      <c r="H45" s="124" t="s">
        <v>316</v>
      </c>
      <c r="I45" s="125">
        <v>15000</v>
      </c>
      <c r="J45" s="124" t="s">
        <v>4</v>
      </c>
      <c r="K45" s="124" t="s">
        <v>5</v>
      </c>
      <c r="L45" s="126">
        <v>25</v>
      </c>
      <c r="M45" s="124" t="s">
        <v>7</v>
      </c>
      <c r="N45" s="126" t="s">
        <v>5</v>
      </c>
      <c r="O45" s="126">
        <v>1</v>
      </c>
      <c r="P45" s="126" t="s">
        <v>10</v>
      </c>
      <c r="Q45" s="126"/>
      <c r="R45" s="259"/>
      <c r="S45" s="127" t="s">
        <v>8</v>
      </c>
      <c r="T45" s="253">
        <f>I45*L45*O45</f>
        <v>375000</v>
      </c>
    </row>
    <row r="46" spans="1:22" s="2" customFormat="1" ht="20.100000000000001" customHeight="1" x14ac:dyDescent="0.15">
      <c r="A46" s="250"/>
      <c r="B46" s="148"/>
      <c r="C46" s="105" t="s">
        <v>191</v>
      </c>
      <c r="D46" s="159">
        <v>0</v>
      </c>
      <c r="E46" s="107">
        <v>0</v>
      </c>
      <c r="F46" s="106">
        <f t="shared" ref="F46:F47" si="2">E46-D46</f>
        <v>0</v>
      </c>
      <c r="G46" s="101">
        <v>0</v>
      </c>
      <c r="H46" s="278"/>
      <c r="I46" s="279"/>
      <c r="J46" s="278"/>
      <c r="K46" s="278"/>
      <c r="L46" s="280"/>
      <c r="M46" s="278"/>
      <c r="N46" s="280"/>
      <c r="O46" s="280"/>
      <c r="P46" s="280"/>
      <c r="Q46" s="280"/>
      <c r="R46" s="280"/>
      <c r="S46" s="281"/>
      <c r="T46" s="282"/>
    </row>
    <row r="47" spans="1:22" s="2" customFormat="1" ht="20.100000000000001" customHeight="1" x14ac:dyDescent="0.15">
      <c r="A47" s="250"/>
      <c r="B47" s="148"/>
      <c r="C47" s="179" t="s">
        <v>192</v>
      </c>
      <c r="D47" s="207">
        <v>0</v>
      </c>
      <c r="E47" s="92">
        <v>0</v>
      </c>
      <c r="F47" s="169">
        <f t="shared" si="2"/>
        <v>0</v>
      </c>
      <c r="G47" s="101">
        <v>0</v>
      </c>
      <c r="H47" s="95"/>
      <c r="I47" s="96"/>
      <c r="J47" s="95"/>
      <c r="K47" s="95"/>
      <c r="L47" s="97"/>
      <c r="M47" s="95"/>
      <c r="N47" s="97"/>
      <c r="O47" s="97"/>
      <c r="P47" s="97"/>
      <c r="Q47" s="97"/>
      <c r="R47" s="97"/>
      <c r="S47" s="180"/>
      <c r="T47" s="248"/>
    </row>
    <row r="48" spans="1:22" s="2" customFormat="1" ht="20.100000000000001" customHeight="1" x14ac:dyDescent="0.15">
      <c r="A48" s="283" t="s">
        <v>193</v>
      </c>
      <c r="B48" s="95"/>
      <c r="C48" s="100"/>
      <c r="D48" s="207">
        <f>D49</f>
        <v>30000000</v>
      </c>
      <c r="E48" s="92">
        <f>E49</f>
        <v>30000000</v>
      </c>
      <c r="F48" s="169">
        <f t="shared" ref="F48:F54" si="3">E48-D48</f>
        <v>0</v>
      </c>
      <c r="G48" s="101">
        <f t="shared" ref="G48:G54" si="4">F48/E48*100</f>
        <v>0</v>
      </c>
      <c r="H48" s="95"/>
      <c r="I48" s="96"/>
      <c r="J48" s="95"/>
      <c r="K48" s="95"/>
      <c r="L48" s="97"/>
      <c r="M48" s="95"/>
      <c r="N48" s="97"/>
      <c r="O48" s="97"/>
      <c r="P48" s="97"/>
      <c r="Q48" s="97"/>
      <c r="R48" s="97"/>
      <c r="S48" s="95"/>
      <c r="T48" s="248"/>
    </row>
    <row r="49" spans="1:20" s="2" customFormat="1" ht="20.100000000000001" customHeight="1" x14ac:dyDescent="0.15">
      <c r="A49" s="249"/>
      <c r="B49" s="227" t="s">
        <v>194</v>
      </c>
      <c r="C49" s="100"/>
      <c r="D49" s="207">
        <f>D50+D51</f>
        <v>30000000</v>
      </c>
      <c r="E49" s="92">
        <f>E50+E51</f>
        <v>30000000</v>
      </c>
      <c r="F49" s="284">
        <f t="shared" si="3"/>
        <v>0</v>
      </c>
      <c r="G49" s="101">
        <f t="shared" si="4"/>
        <v>0</v>
      </c>
      <c r="H49" s="95"/>
      <c r="I49" s="96"/>
      <c r="J49" s="95"/>
      <c r="K49" s="95"/>
      <c r="L49" s="97"/>
      <c r="M49" s="95"/>
      <c r="N49" s="97"/>
      <c r="O49" s="97"/>
      <c r="P49" s="97"/>
      <c r="Q49" s="97"/>
      <c r="R49" s="97"/>
      <c r="S49" s="95"/>
      <c r="T49" s="248"/>
    </row>
    <row r="50" spans="1:20" s="2" customFormat="1" ht="20.100000000000001" customHeight="1" x14ac:dyDescent="0.15">
      <c r="A50" s="250"/>
      <c r="B50" s="160"/>
      <c r="C50" s="105" t="s">
        <v>195</v>
      </c>
      <c r="D50" s="159">
        <v>10000000</v>
      </c>
      <c r="E50" s="107">
        <v>10000000</v>
      </c>
      <c r="F50" s="285">
        <f t="shared" si="3"/>
        <v>0</v>
      </c>
      <c r="G50" s="101">
        <f t="shared" si="4"/>
        <v>0</v>
      </c>
      <c r="H50" s="219"/>
      <c r="I50" s="111"/>
      <c r="J50" s="110"/>
      <c r="K50" s="110"/>
      <c r="L50" s="112"/>
      <c r="M50" s="110"/>
      <c r="N50" s="112"/>
      <c r="O50" s="112"/>
      <c r="P50" s="112"/>
      <c r="Q50" s="112"/>
      <c r="R50" s="112"/>
      <c r="S50" s="113"/>
      <c r="T50" s="261"/>
    </row>
    <row r="51" spans="1:20" s="2" customFormat="1" ht="20.100000000000001" customHeight="1" x14ac:dyDescent="0.15">
      <c r="A51" s="286"/>
      <c r="B51" s="287"/>
      <c r="C51" s="288" t="s">
        <v>196</v>
      </c>
      <c r="D51" s="289">
        <v>20000000</v>
      </c>
      <c r="E51" s="290">
        <v>20000000</v>
      </c>
      <c r="F51" s="291">
        <f t="shared" si="3"/>
        <v>0</v>
      </c>
      <c r="G51" s="270">
        <f t="shared" si="4"/>
        <v>0</v>
      </c>
      <c r="H51" s="292"/>
      <c r="I51" s="293"/>
      <c r="J51" s="292"/>
      <c r="K51" s="292"/>
      <c r="L51" s="294"/>
      <c r="M51" s="292"/>
      <c r="N51" s="294"/>
      <c r="O51" s="294"/>
      <c r="P51" s="294"/>
      <c r="Q51" s="294"/>
      <c r="R51" s="294"/>
      <c r="S51" s="295"/>
      <c r="T51" s="296"/>
    </row>
    <row r="52" spans="1:20" s="2" customFormat="1" ht="20.100000000000001" customHeight="1" x14ac:dyDescent="0.15">
      <c r="A52" s="297" t="s">
        <v>197</v>
      </c>
      <c r="B52" s="298"/>
      <c r="C52" s="299"/>
      <c r="D52" s="243">
        <f>D53</f>
        <v>3360617720</v>
      </c>
      <c r="E52" s="85">
        <f>E53</f>
        <v>3633945280</v>
      </c>
      <c r="F52" s="244">
        <f t="shared" si="3"/>
        <v>273327560</v>
      </c>
      <c r="G52" s="86">
        <f t="shared" si="4"/>
        <v>7.5215100652258586</v>
      </c>
      <c r="H52" s="88"/>
      <c r="I52" s="87"/>
      <c r="J52" s="88"/>
      <c r="K52" s="88"/>
      <c r="L52" s="89"/>
      <c r="M52" s="88"/>
      <c r="N52" s="89"/>
      <c r="O52" s="89"/>
      <c r="P52" s="89"/>
      <c r="Q52" s="89"/>
      <c r="R52" s="89"/>
      <c r="S52" s="88"/>
      <c r="T52" s="300"/>
    </row>
    <row r="53" spans="1:20" s="2" customFormat="1" ht="20.100000000000001" customHeight="1" x14ac:dyDescent="0.15">
      <c r="A53" s="249"/>
      <c r="B53" s="301" t="s">
        <v>198</v>
      </c>
      <c r="C53" s="179"/>
      <c r="D53" s="207">
        <f>D54+D78</f>
        <v>3360617720</v>
      </c>
      <c r="E53" s="207">
        <f>E54+E78</f>
        <v>3633945280</v>
      </c>
      <c r="F53" s="169">
        <f t="shared" si="3"/>
        <v>273327560</v>
      </c>
      <c r="G53" s="101">
        <f t="shared" si="4"/>
        <v>7.5215100652258586</v>
      </c>
      <c r="H53" s="95"/>
      <c r="I53" s="96"/>
      <c r="J53" s="95"/>
      <c r="K53" s="95"/>
      <c r="L53" s="97"/>
      <c r="M53" s="95"/>
      <c r="N53" s="97"/>
      <c r="O53" s="97"/>
      <c r="P53" s="97"/>
      <c r="Q53" s="97"/>
      <c r="R53" s="97"/>
      <c r="S53" s="95"/>
      <c r="T53" s="248"/>
    </row>
    <row r="54" spans="1:20" s="2" customFormat="1" ht="20.100000000000001" customHeight="1" x14ac:dyDescent="0.15">
      <c r="A54" s="250"/>
      <c r="B54" s="214"/>
      <c r="C54" s="179" t="s">
        <v>199</v>
      </c>
      <c r="D54" s="207">
        <v>3059994290</v>
      </c>
      <c r="E54" s="92">
        <f>T55+T74</f>
        <v>3310110250</v>
      </c>
      <c r="F54" s="91">
        <f t="shared" si="3"/>
        <v>250115960</v>
      </c>
      <c r="G54" s="101">
        <f t="shared" si="4"/>
        <v>7.5561217334075197</v>
      </c>
      <c r="H54" s="302"/>
      <c r="I54" s="303"/>
      <c r="J54" s="95"/>
      <c r="K54" s="95"/>
      <c r="L54" s="97"/>
      <c r="M54" s="95"/>
      <c r="N54" s="97"/>
      <c r="O54" s="97"/>
      <c r="P54" s="97"/>
      <c r="Q54" s="97"/>
      <c r="R54" s="97"/>
      <c r="S54" s="95"/>
      <c r="T54" s="252"/>
    </row>
    <row r="55" spans="1:20" s="2" customFormat="1" ht="20.100000000000001" customHeight="1" x14ac:dyDescent="0.15">
      <c r="A55" s="250"/>
      <c r="B55" s="148"/>
      <c r="C55" s="115"/>
      <c r="D55" s="183"/>
      <c r="E55" s="117"/>
      <c r="F55" s="304"/>
      <c r="G55" s="109"/>
      <c r="H55" s="305" t="s">
        <v>315</v>
      </c>
      <c r="I55" s="106"/>
      <c r="J55" s="110"/>
      <c r="K55" s="110"/>
      <c r="L55" s="112"/>
      <c r="M55" s="110"/>
      <c r="N55" s="112"/>
      <c r="O55" s="112"/>
      <c r="P55" s="112"/>
      <c r="Q55" s="112"/>
      <c r="R55" s="112"/>
      <c r="S55" s="110"/>
      <c r="T55" s="261">
        <f>SUM(T56:T73)</f>
        <v>3238350250</v>
      </c>
    </row>
    <row r="56" spans="1:20" s="2" customFormat="1" ht="20.100000000000001" customHeight="1" x14ac:dyDescent="0.15">
      <c r="A56" s="250"/>
      <c r="B56" s="115"/>
      <c r="C56" s="115"/>
      <c r="D56" s="183"/>
      <c r="E56" s="117"/>
      <c r="F56" s="183"/>
      <c r="G56" s="109"/>
      <c r="H56" s="129" t="s">
        <v>175</v>
      </c>
      <c r="I56" s="125">
        <f>SUM(T57:T73)</f>
        <v>3287665230</v>
      </c>
      <c r="J56" s="124" t="s">
        <v>4</v>
      </c>
      <c r="K56" s="124" t="s">
        <v>5</v>
      </c>
      <c r="L56" s="254">
        <v>-1.4999999999999999E-2</v>
      </c>
      <c r="M56" s="124"/>
      <c r="N56" s="126"/>
      <c r="O56" s="126"/>
      <c r="P56" s="126"/>
      <c r="Q56" s="126"/>
      <c r="R56" s="126"/>
      <c r="S56" s="127" t="s">
        <v>8</v>
      </c>
      <c r="T56" s="253">
        <f>ROUND(I56*L56,-1)</f>
        <v>-49314980</v>
      </c>
    </row>
    <row r="57" spans="1:20" s="2" customFormat="1" ht="20.100000000000001" customHeight="1" x14ac:dyDescent="0.15">
      <c r="A57" s="250"/>
      <c r="B57" s="148"/>
      <c r="C57" s="115"/>
      <c r="D57" s="183"/>
      <c r="E57" s="117"/>
      <c r="F57" s="116"/>
      <c r="G57" s="109"/>
      <c r="H57" s="255" t="s">
        <v>170</v>
      </c>
      <c r="I57" s="189">
        <v>84240</v>
      </c>
      <c r="J57" s="187" t="s">
        <v>4</v>
      </c>
      <c r="K57" s="187" t="s">
        <v>5</v>
      </c>
      <c r="L57" s="256">
        <v>0.8</v>
      </c>
      <c r="M57" s="187" t="s">
        <v>5</v>
      </c>
      <c r="N57" s="206">
        <v>365</v>
      </c>
      <c r="O57" s="206" t="s">
        <v>6</v>
      </c>
      <c r="P57" s="206" t="s">
        <v>5</v>
      </c>
      <c r="Q57" s="206">
        <v>7</v>
      </c>
      <c r="R57" s="206" t="s">
        <v>7</v>
      </c>
      <c r="S57" s="257" t="s">
        <v>8</v>
      </c>
      <c r="T57" s="383">
        <f t="shared" ref="T57:T73" si="5">ROUND(I57*L57*N57*Q57,-1)</f>
        <v>172186560</v>
      </c>
    </row>
    <row r="58" spans="1:20" s="2" customFormat="1" ht="20.100000000000001" customHeight="1" x14ac:dyDescent="0.15">
      <c r="A58" s="250"/>
      <c r="B58" s="148"/>
      <c r="C58" s="115"/>
      <c r="D58" s="183"/>
      <c r="E58" s="117"/>
      <c r="F58" s="116"/>
      <c r="G58" s="109"/>
      <c r="H58" s="255" t="s">
        <v>171</v>
      </c>
      <c r="I58" s="189">
        <v>78150</v>
      </c>
      <c r="J58" s="187" t="s">
        <v>4</v>
      </c>
      <c r="K58" s="187" t="s">
        <v>5</v>
      </c>
      <c r="L58" s="256">
        <v>0.8</v>
      </c>
      <c r="M58" s="187" t="s">
        <v>5</v>
      </c>
      <c r="N58" s="206">
        <v>365</v>
      </c>
      <c r="O58" s="206" t="s">
        <v>6</v>
      </c>
      <c r="P58" s="206" t="s">
        <v>5</v>
      </c>
      <c r="Q58" s="206">
        <v>15</v>
      </c>
      <c r="R58" s="206" t="s">
        <v>7</v>
      </c>
      <c r="S58" s="257" t="s">
        <v>8</v>
      </c>
      <c r="T58" s="383">
        <f t="shared" si="5"/>
        <v>342297000</v>
      </c>
    </row>
    <row r="59" spans="1:20" s="2" customFormat="1" ht="20.100000000000001" customHeight="1" x14ac:dyDescent="0.15">
      <c r="A59" s="250"/>
      <c r="B59" s="148"/>
      <c r="C59" s="115"/>
      <c r="D59" s="183"/>
      <c r="E59" s="117"/>
      <c r="F59" s="116"/>
      <c r="G59" s="109"/>
      <c r="H59" s="255" t="s">
        <v>172</v>
      </c>
      <c r="I59" s="189">
        <v>73800</v>
      </c>
      <c r="J59" s="187" t="s">
        <v>4</v>
      </c>
      <c r="K59" s="187" t="s">
        <v>5</v>
      </c>
      <c r="L59" s="256">
        <v>0.8</v>
      </c>
      <c r="M59" s="187" t="s">
        <v>5</v>
      </c>
      <c r="N59" s="206">
        <v>365</v>
      </c>
      <c r="O59" s="206" t="s">
        <v>6</v>
      </c>
      <c r="P59" s="206" t="s">
        <v>5</v>
      </c>
      <c r="Q59" s="206">
        <v>19</v>
      </c>
      <c r="R59" s="206" t="s">
        <v>7</v>
      </c>
      <c r="S59" s="257" t="s">
        <v>8</v>
      </c>
      <c r="T59" s="383">
        <f t="shared" si="5"/>
        <v>409442400</v>
      </c>
    </row>
    <row r="60" spans="1:20" s="2" customFormat="1" ht="20.100000000000001" customHeight="1" x14ac:dyDescent="0.15">
      <c r="A60" s="250"/>
      <c r="B60" s="148"/>
      <c r="C60" s="115"/>
      <c r="D60" s="183"/>
      <c r="E60" s="117"/>
      <c r="F60" s="116"/>
      <c r="G60" s="109"/>
      <c r="H60" s="255" t="s">
        <v>173</v>
      </c>
      <c r="I60" s="189">
        <v>73800</v>
      </c>
      <c r="J60" s="187" t="s">
        <v>4</v>
      </c>
      <c r="K60" s="187" t="s">
        <v>5</v>
      </c>
      <c r="L60" s="256">
        <v>0.8</v>
      </c>
      <c r="M60" s="187" t="s">
        <v>5</v>
      </c>
      <c r="N60" s="206">
        <v>365</v>
      </c>
      <c r="O60" s="206" t="s">
        <v>6</v>
      </c>
      <c r="P60" s="206" t="s">
        <v>5</v>
      </c>
      <c r="Q60" s="206">
        <v>16</v>
      </c>
      <c r="R60" s="206" t="s">
        <v>7</v>
      </c>
      <c r="S60" s="257" t="s">
        <v>8</v>
      </c>
      <c r="T60" s="383">
        <f t="shared" si="5"/>
        <v>344793600</v>
      </c>
    </row>
    <row r="61" spans="1:20" s="2" customFormat="1" ht="20.100000000000001" customHeight="1" x14ac:dyDescent="0.15">
      <c r="A61" s="250"/>
      <c r="B61" s="148"/>
      <c r="C61" s="115"/>
      <c r="D61" s="183"/>
      <c r="E61" s="117"/>
      <c r="F61" s="116"/>
      <c r="G61" s="109"/>
      <c r="H61" s="255" t="s">
        <v>339</v>
      </c>
      <c r="I61" s="189">
        <v>73800</v>
      </c>
      <c r="J61" s="187" t="s">
        <v>4</v>
      </c>
      <c r="K61" s="187" t="s">
        <v>5</v>
      </c>
      <c r="L61" s="256">
        <v>0.8</v>
      </c>
      <c r="M61" s="187" t="s">
        <v>5</v>
      </c>
      <c r="N61" s="206">
        <v>365</v>
      </c>
      <c r="O61" s="206" t="s">
        <v>6</v>
      </c>
      <c r="P61" s="206" t="s">
        <v>5</v>
      </c>
      <c r="Q61" s="206">
        <v>1</v>
      </c>
      <c r="R61" s="206" t="s">
        <v>7</v>
      </c>
      <c r="S61" s="257" t="s">
        <v>8</v>
      </c>
      <c r="T61" s="383">
        <f t="shared" si="5"/>
        <v>21549600</v>
      </c>
    </row>
    <row r="62" spans="1:20" s="2" customFormat="1" ht="20.100000000000001" customHeight="1" x14ac:dyDescent="0.15">
      <c r="A62" s="250"/>
      <c r="B62" s="148"/>
      <c r="C62" s="115"/>
      <c r="D62" s="183"/>
      <c r="E62" s="117"/>
      <c r="F62" s="116"/>
      <c r="G62" s="109"/>
      <c r="H62" s="255" t="s">
        <v>170</v>
      </c>
      <c r="I62" s="189">
        <v>84240</v>
      </c>
      <c r="J62" s="187" t="s">
        <v>4</v>
      </c>
      <c r="K62" s="187" t="s">
        <v>5</v>
      </c>
      <c r="L62" s="256">
        <v>0.88</v>
      </c>
      <c r="M62" s="187" t="s">
        <v>5</v>
      </c>
      <c r="N62" s="206">
        <v>365</v>
      </c>
      <c r="O62" s="206" t="s">
        <v>6</v>
      </c>
      <c r="P62" s="206" t="s">
        <v>5</v>
      </c>
      <c r="Q62" s="206">
        <v>2</v>
      </c>
      <c r="R62" s="206" t="s">
        <v>7</v>
      </c>
      <c r="S62" s="257" t="s">
        <v>8</v>
      </c>
      <c r="T62" s="383">
        <f t="shared" si="5"/>
        <v>54115780</v>
      </c>
    </row>
    <row r="63" spans="1:20" s="2" customFormat="1" ht="20.100000000000001" customHeight="1" x14ac:dyDescent="0.15">
      <c r="A63" s="250"/>
      <c r="B63" s="148"/>
      <c r="C63" s="115"/>
      <c r="D63" s="183"/>
      <c r="E63" s="117"/>
      <c r="F63" s="116"/>
      <c r="G63" s="109"/>
      <c r="H63" s="255" t="s">
        <v>171</v>
      </c>
      <c r="I63" s="189">
        <v>78150</v>
      </c>
      <c r="J63" s="187" t="s">
        <v>4</v>
      </c>
      <c r="K63" s="187" t="s">
        <v>5</v>
      </c>
      <c r="L63" s="256">
        <v>0.88</v>
      </c>
      <c r="M63" s="187" t="s">
        <v>5</v>
      </c>
      <c r="N63" s="206">
        <v>365</v>
      </c>
      <c r="O63" s="206" t="s">
        <v>6</v>
      </c>
      <c r="P63" s="206" t="s">
        <v>5</v>
      </c>
      <c r="Q63" s="206">
        <v>5</v>
      </c>
      <c r="R63" s="206" t="s">
        <v>7</v>
      </c>
      <c r="S63" s="257" t="s">
        <v>8</v>
      </c>
      <c r="T63" s="383">
        <f t="shared" si="5"/>
        <v>125508900</v>
      </c>
    </row>
    <row r="64" spans="1:20" s="2" customFormat="1" ht="20.100000000000001" customHeight="1" x14ac:dyDescent="0.15">
      <c r="A64" s="250"/>
      <c r="B64" s="148"/>
      <c r="C64" s="115"/>
      <c r="D64" s="183"/>
      <c r="E64" s="117"/>
      <c r="F64" s="116"/>
      <c r="G64" s="109"/>
      <c r="H64" s="255" t="s">
        <v>172</v>
      </c>
      <c r="I64" s="189">
        <v>73800</v>
      </c>
      <c r="J64" s="187" t="s">
        <v>4</v>
      </c>
      <c r="K64" s="187" t="s">
        <v>5</v>
      </c>
      <c r="L64" s="256">
        <v>0.88</v>
      </c>
      <c r="M64" s="187" t="s">
        <v>5</v>
      </c>
      <c r="N64" s="206">
        <v>365</v>
      </c>
      <c r="O64" s="206" t="s">
        <v>6</v>
      </c>
      <c r="P64" s="206" t="s">
        <v>5</v>
      </c>
      <c r="Q64" s="206">
        <v>6</v>
      </c>
      <c r="R64" s="206" t="s">
        <v>7</v>
      </c>
      <c r="S64" s="257" t="s">
        <v>8</v>
      </c>
      <c r="T64" s="383">
        <f t="shared" si="5"/>
        <v>142227360</v>
      </c>
    </row>
    <row r="65" spans="1:21" s="2" customFormat="1" ht="20.100000000000001" customHeight="1" x14ac:dyDescent="0.15">
      <c r="A65" s="250"/>
      <c r="B65" s="148"/>
      <c r="C65" s="115"/>
      <c r="D65" s="183"/>
      <c r="E65" s="117"/>
      <c r="F65" s="116"/>
      <c r="G65" s="109"/>
      <c r="H65" s="255" t="s">
        <v>173</v>
      </c>
      <c r="I65" s="189">
        <v>73800</v>
      </c>
      <c r="J65" s="187" t="s">
        <v>4</v>
      </c>
      <c r="K65" s="187" t="s">
        <v>5</v>
      </c>
      <c r="L65" s="256">
        <v>0.88</v>
      </c>
      <c r="M65" s="187" t="s">
        <v>5</v>
      </c>
      <c r="N65" s="206">
        <v>365</v>
      </c>
      <c r="O65" s="206" t="s">
        <v>6</v>
      </c>
      <c r="P65" s="206" t="s">
        <v>5</v>
      </c>
      <c r="Q65" s="206">
        <v>5</v>
      </c>
      <c r="R65" s="206" t="s">
        <v>7</v>
      </c>
      <c r="S65" s="257" t="s">
        <v>8</v>
      </c>
      <c r="T65" s="383">
        <f t="shared" si="5"/>
        <v>118522800</v>
      </c>
    </row>
    <row r="66" spans="1:21" s="2" customFormat="1" ht="20.100000000000001" customHeight="1" x14ac:dyDescent="0.15">
      <c r="A66" s="250"/>
      <c r="B66" s="148"/>
      <c r="C66" s="115"/>
      <c r="D66" s="183"/>
      <c r="E66" s="117"/>
      <c r="F66" s="116"/>
      <c r="G66" s="109"/>
      <c r="H66" s="124" t="s">
        <v>170</v>
      </c>
      <c r="I66" s="125">
        <v>84240</v>
      </c>
      <c r="J66" s="124" t="s">
        <v>4</v>
      </c>
      <c r="K66" s="124" t="s">
        <v>5</v>
      </c>
      <c r="L66" s="259">
        <v>0.92</v>
      </c>
      <c r="M66" s="124" t="s">
        <v>5</v>
      </c>
      <c r="N66" s="126">
        <v>365</v>
      </c>
      <c r="O66" s="126" t="s">
        <v>6</v>
      </c>
      <c r="P66" s="126" t="s">
        <v>5</v>
      </c>
      <c r="Q66" s="126">
        <v>2</v>
      </c>
      <c r="R66" s="126" t="s">
        <v>7</v>
      </c>
      <c r="S66" s="127" t="s">
        <v>8</v>
      </c>
      <c r="T66" s="253">
        <f t="shared" si="5"/>
        <v>56575580</v>
      </c>
    </row>
    <row r="67" spans="1:21" s="2" customFormat="1" ht="20.100000000000001" customHeight="1" x14ac:dyDescent="0.15">
      <c r="A67" s="250"/>
      <c r="B67" s="148"/>
      <c r="C67" s="115"/>
      <c r="D67" s="183"/>
      <c r="E67" s="117"/>
      <c r="F67" s="116"/>
      <c r="G67" s="109"/>
      <c r="H67" s="124" t="s">
        <v>171</v>
      </c>
      <c r="I67" s="125">
        <v>78150</v>
      </c>
      <c r="J67" s="124" t="s">
        <v>4</v>
      </c>
      <c r="K67" s="124" t="s">
        <v>5</v>
      </c>
      <c r="L67" s="259">
        <v>0.92</v>
      </c>
      <c r="M67" s="124" t="s">
        <v>5</v>
      </c>
      <c r="N67" s="126">
        <v>365</v>
      </c>
      <c r="O67" s="126" t="s">
        <v>6</v>
      </c>
      <c r="P67" s="126" t="s">
        <v>5</v>
      </c>
      <c r="Q67" s="126">
        <v>7</v>
      </c>
      <c r="R67" s="126" t="s">
        <v>7</v>
      </c>
      <c r="S67" s="127" t="s">
        <v>8</v>
      </c>
      <c r="T67" s="253">
        <f t="shared" si="5"/>
        <v>183699390</v>
      </c>
    </row>
    <row r="68" spans="1:21" s="2" customFormat="1" ht="20.100000000000001" customHeight="1" x14ac:dyDescent="0.15">
      <c r="A68" s="250"/>
      <c r="B68" s="148"/>
      <c r="C68" s="115"/>
      <c r="D68" s="183"/>
      <c r="E68" s="117"/>
      <c r="F68" s="116"/>
      <c r="G68" s="109"/>
      <c r="H68" s="124" t="s">
        <v>172</v>
      </c>
      <c r="I68" s="125">
        <v>73800</v>
      </c>
      <c r="J68" s="124" t="s">
        <v>4</v>
      </c>
      <c r="K68" s="124" t="s">
        <v>5</v>
      </c>
      <c r="L68" s="259">
        <v>0.92</v>
      </c>
      <c r="M68" s="124" t="s">
        <v>5</v>
      </c>
      <c r="N68" s="126">
        <v>365</v>
      </c>
      <c r="O68" s="126" t="s">
        <v>6</v>
      </c>
      <c r="P68" s="126" t="s">
        <v>5</v>
      </c>
      <c r="Q68" s="126">
        <v>16</v>
      </c>
      <c r="R68" s="126" t="s">
        <v>7</v>
      </c>
      <c r="S68" s="127" t="s">
        <v>8</v>
      </c>
      <c r="T68" s="253">
        <f t="shared" si="5"/>
        <v>396512640</v>
      </c>
    </row>
    <row r="69" spans="1:21" s="2" customFormat="1" ht="20.100000000000001" customHeight="1" x14ac:dyDescent="0.15">
      <c r="A69" s="250"/>
      <c r="B69" s="148"/>
      <c r="C69" s="115"/>
      <c r="D69" s="183"/>
      <c r="E69" s="117"/>
      <c r="F69" s="116"/>
      <c r="G69" s="109"/>
      <c r="H69" s="124" t="s">
        <v>173</v>
      </c>
      <c r="I69" s="125">
        <v>73800</v>
      </c>
      <c r="J69" s="124" t="s">
        <v>4</v>
      </c>
      <c r="K69" s="124" t="s">
        <v>5</v>
      </c>
      <c r="L69" s="259">
        <v>0.92</v>
      </c>
      <c r="M69" s="124" t="s">
        <v>5</v>
      </c>
      <c r="N69" s="126">
        <v>365</v>
      </c>
      <c r="O69" s="126" t="s">
        <v>6</v>
      </c>
      <c r="P69" s="126" t="s">
        <v>5</v>
      </c>
      <c r="Q69" s="126">
        <v>13</v>
      </c>
      <c r="R69" s="126" t="s">
        <v>7</v>
      </c>
      <c r="S69" s="127" t="s">
        <v>8</v>
      </c>
      <c r="T69" s="253">
        <f t="shared" si="5"/>
        <v>322166520</v>
      </c>
    </row>
    <row r="70" spans="1:21" s="2" customFormat="1" ht="20.100000000000001" customHeight="1" x14ac:dyDescent="0.15">
      <c r="A70" s="250"/>
      <c r="B70" s="148"/>
      <c r="C70" s="115"/>
      <c r="D70" s="183"/>
      <c r="E70" s="117"/>
      <c r="F70" s="116"/>
      <c r="G70" s="109"/>
      <c r="H70" s="255" t="s">
        <v>170</v>
      </c>
      <c r="I70" s="189">
        <v>84240</v>
      </c>
      <c r="J70" s="187" t="s">
        <v>4</v>
      </c>
      <c r="K70" s="187" t="s">
        <v>5</v>
      </c>
      <c r="L70" s="256">
        <v>1</v>
      </c>
      <c r="M70" s="187" t="s">
        <v>5</v>
      </c>
      <c r="N70" s="206">
        <v>365</v>
      </c>
      <c r="O70" s="206" t="s">
        <v>6</v>
      </c>
      <c r="P70" s="206" t="s">
        <v>5</v>
      </c>
      <c r="Q70" s="206">
        <v>6</v>
      </c>
      <c r="R70" s="206" t="s">
        <v>7</v>
      </c>
      <c r="S70" s="257" t="s">
        <v>8</v>
      </c>
      <c r="T70" s="383">
        <f t="shared" si="5"/>
        <v>184485600</v>
      </c>
    </row>
    <row r="71" spans="1:21" s="2" customFormat="1" ht="20.100000000000001" customHeight="1" x14ac:dyDescent="0.15">
      <c r="A71" s="250"/>
      <c r="B71" s="148"/>
      <c r="C71" s="115"/>
      <c r="D71" s="183"/>
      <c r="E71" s="117"/>
      <c r="F71" s="116"/>
      <c r="G71" s="109"/>
      <c r="H71" s="255" t="s">
        <v>171</v>
      </c>
      <c r="I71" s="189">
        <v>78150</v>
      </c>
      <c r="J71" s="187" t="s">
        <v>4</v>
      </c>
      <c r="K71" s="187" t="s">
        <v>5</v>
      </c>
      <c r="L71" s="256">
        <v>1</v>
      </c>
      <c r="M71" s="187" t="s">
        <v>5</v>
      </c>
      <c r="N71" s="206">
        <v>365</v>
      </c>
      <c r="O71" s="206" t="s">
        <v>6</v>
      </c>
      <c r="P71" s="206" t="s">
        <v>5</v>
      </c>
      <c r="Q71" s="206">
        <v>6</v>
      </c>
      <c r="R71" s="206" t="s">
        <v>7</v>
      </c>
      <c r="S71" s="257" t="s">
        <v>8</v>
      </c>
      <c r="T71" s="383">
        <f t="shared" si="5"/>
        <v>171148500</v>
      </c>
    </row>
    <row r="72" spans="1:21" s="2" customFormat="1" ht="20.100000000000001" customHeight="1" x14ac:dyDescent="0.15">
      <c r="A72" s="250"/>
      <c r="B72" s="148"/>
      <c r="C72" s="115"/>
      <c r="D72" s="183"/>
      <c r="E72" s="117"/>
      <c r="F72" s="116"/>
      <c r="G72" s="109"/>
      <c r="H72" s="255" t="s">
        <v>172</v>
      </c>
      <c r="I72" s="189">
        <v>73800</v>
      </c>
      <c r="J72" s="187" t="s">
        <v>4</v>
      </c>
      <c r="K72" s="187" t="s">
        <v>5</v>
      </c>
      <c r="L72" s="256">
        <v>1</v>
      </c>
      <c r="M72" s="187" t="s">
        <v>5</v>
      </c>
      <c r="N72" s="206">
        <v>365</v>
      </c>
      <c r="O72" s="206" t="s">
        <v>6</v>
      </c>
      <c r="P72" s="206" t="s">
        <v>5</v>
      </c>
      <c r="Q72" s="206">
        <v>5</v>
      </c>
      <c r="R72" s="206" t="s">
        <v>7</v>
      </c>
      <c r="S72" s="257" t="s">
        <v>8</v>
      </c>
      <c r="T72" s="383">
        <f t="shared" si="5"/>
        <v>134685000</v>
      </c>
    </row>
    <row r="73" spans="1:21" s="2" customFormat="1" ht="20.100000000000001" customHeight="1" x14ac:dyDescent="0.15">
      <c r="A73" s="250"/>
      <c r="B73" s="148"/>
      <c r="C73" s="115"/>
      <c r="D73" s="183"/>
      <c r="E73" s="117"/>
      <c r="F73" s="116"/>
      <c r="G73" s="109"/>
      <c r="H73" s="255" t="s">
        <v>173</v>
      </c>
      <c r="I73" s="189">
        <v>73800</v>
      </c>
      <c r="J73" s="187" t="s">
        <v>4</v>
      </c>
      <c r="K73" s="187" t="s">
        <v>5</v>
      </c>
      <c r="L73" s="256">
        <v>1</v>
      </c>
      <c r="M73" s="187" t="s">
        <v>5</v>
      </c>
      <c r="N73" s="206">
        <v>365</v>
      </c>
      <c r="O73" s="206" t="s">
        <v>6</v>
      </c>
      <c r="P73" s="206" t="s">
        <v>5</v>
      </c>
      <c r="Q73" s="206">
        <v>4</v>
      </c>
      <c r="R73" s="206" t="s">
        <v>7</v>
      </c>
      <c r="S73" s="257" t="s">
        <v>8</v>
      </c>
      <c r="T73" s="383">
        <f t="shared" si="5"/>
        <v>107748000</v>
      </c>
    </row>
    <row r="74" spans="1:21" s="2" customFormat="1" ht="20.100000000000001" customHeight="1" x14ac:dyDescent="0.15">
      <c r="A74" s="306"/>
      <c r="B74" s="148"/>
      <c r="C74" s="115"/>
      <c r="D74" s="183"/>
      <c r="E74" s="117"/>
      <c r="F74" s="116"/>
      <c r="G74" s="109"/>
      <c r="H74" s="129" t="s">
        <v>314</v>
      </c>
      <c r="I74" s="125"/>
      <c r="J74" s="124"/>
      <c r="K74" s="124"/>
      <c r="L74" s="254"/>
      <c r="M74" s="124"/>
      <c r="N74" s="126"/>
      <c r="O74" s="126"/>
      <c r="P74" s="126"/>
      <c r="Q74" s="126"/>
      <c r="R74" s="126"/>
      <c r="S74" s="127"/>
      <c r="T74" s="253">
        <f>T75+T76+T77</f>
        <v>71760000</v>
      </c>
    </row>
    <row r="75" spans="1:21" s="2" customFormat="1" ht="20.100000000000001" customHeight="1" x14ac:dyDescent="0.15">
      <c r="A75" s="306"/>
      <c r="B75" s="148"/>
      <c r="C75" s="115"/>
      <c r="D75" s="183"/>
      <c r="E75" s="117"/>
      <c r="F75" s="116"/>
      <c r="G75" s="109"/>
      <c r="H75" s="129" t="s">
        <v>200</v>
      </c>
      <c r="I75" s="125">
        <v>100000</v>
      </c>
      <c r="J75" s="124" t="s">
        <v>4</v>
      </c>
      <c r="K75" s="124" t="s">
        <v>5</v>
      </c>
      <c r="L75" s="126">
        <v>30</v>
      </c>
      <c r="M75" s="124" t="s">
        <v>7</v>
      </c>
      <c r="N75" s="126" t="s">
        <v>5</v>
      </c>
      <c r="O75" s="126">
        <v>12</v>
      </c>
      <c r="P75" s="126" t="s">
        <v>9</v>
      </c>
      <c r="Q75" s="126"/>
      <c r="R75" s="126"/>
      <c r="S75" s="127" t="s">
        <v>8</v>
      </c>
      <c r="T75" s="253">
        <f>I75*L75*O75</f>
        <v>36000000</v>
      </c>
    </row>
    <row r="76" spans="1:21" s="2" customFormat="1" ht="20.100000000000001" customHeight="1" x14ac:dyDescent="0.15">
      <c r="A76" s="306"/>
      <c r="B76" s="148"/>
      <c r="C76" s="115"/>
      <c r="D76" s="183"/>
      <c r="E76" s="117"/>
      <c r="F76" s="116"/>
      <c r="G76" s="109"/>
      <c r="H76" s="129" t="s">
        <v>201</v>
      </c>
      <c r="I76" s="125">
        <v>80000</v>
      </c>
      <c r="J76" s="124" t="s">
        <v>4</v>
      </c>
      <c r="K76" s="124" t="s">
        <v>5</v>
      </c>
      <c r="L76" s="126">
        <v>26</v>
      </c>
      <c r="M76" s="124" t="s">
        <v>7</v>
      </c>
      <c r="N76" s="126" t="s">
        <v>5</v>
      </c>
      <c r="O76" s="126">
        <v>12</v>
      </c>
      <c r="P76" s="126" t="s">
        <v>9</v>
      </c>
      <c r="Q76" s="126"/>
      <c r="R76" s="126"/>
      <c r="S76" s="127" t="s">
        <v>8</v>
      </c>
      <c r="T76" s="253">
        <f>I76*L76*O76</f>
        <v>24960000</v>
      </c>
    </row>
    <row r="77" spans="1:21" s="2" customFormat="1" ht="20.100000000000001" customHeight="1" x14ac:dyDescent="0.15">
      <c r="A77" s="306"/>
      <c r="B77" s="148"/>
      <c r="C77" s="115"/>
      <c r="D77" s="183"/>
      <c r="E77" s="117"/>
      <c r="F77" s="116"/>
      <c r="G77" s="109"/>
      <c r="H77" s="129" t="s">
        <v>202</v>
      </c>
      <c r="I77" s="125">
        <v>60000</v>
      </c>
      <c r="J77" s="124" t="s">
        <v>4</v>
      </c>
      <c r="K77" s="124" t="s">
        <v>5</v>
      </c>
      <c r="L77" s="126">
        <v>15</v>
      </c>
      <c r="M77" s="124" t="s">
        <v>7</v>
      </c>
      <c r="N77" s="126" t="s">
        <v>5</v>
      </c>
      <c r="O77" s="126">
        <v>12</v>
      </c>
      <c r="P77" s="126" t="s">
        <v>9</v>
      </c>
      <c r="Q77" s="126"/>
      <c r="R77" s="126"/>
      <c r="S77" s="127" t="s">
        <v>8</v>
      </c>
      <c r="T77" s="253">
        <f>I77*L77*O77</f>
        <v>10800000</v>
      </c>
      <c r="U77" s="4"/>
    </row>
    <row r="78" spans="1:21" s="2" customFormat="1" ht="20.100000000000001" customHeight="1" x14ac:dyDescent="0.15">
      <c r="A78" s="264"/>
      <c r="B78" s="265"/>
      <c r="C78" s="288" t="s">
        <v>238</v>
      </c>
      <c r="D78" s="289">
        <v>300623430</v>
      </c>
      <c r="E78" s="290">
        <f>T78</f>
        <v>323835030</v>
      </c>
      <c r="F78" s="307">
        <f>E78-D78</f>
        <v>23211600</v>
      </c>
      <c r="G78" s="270">
        <f>F78/E78*100</f>
        <v>7.1677236400274538</v>
      </c>
      <c r="H78" s="308" t="s">
        <v>340</v>
      </c>
      <c r="I78" s="293">
        <f>SUM(T56:T73)</f>
        <v>3238350250</v>
      </c>
      <c r="J78" s="292" t="s">
        <v>4</v>
      </c>
      <c r="K78" s="292" t="s">
        <v>5</v>
      </c>
      <c r="L78" s="309">
        <v>0.1</v>
      </c>
      <c r="M78" s="292"/>
      <c r="N78" s="294"/>
      <c r="O78" s="294"/>
      <c r="P78" s="294"/>
      <c r="Q78" s="294"/>
      <c r="R78" s="294"/>
      <c r="S78" s="295" t="s">
        <v>8</v>
      </c>
      <c r="T78" s="296">
        <f>ROUND(I78*L78,-1)</f>
        <v>323835030</v>
      </c>
    </row>
    <row r="79" spans="1:21" s="2" customFormat="1" ht="20.100000000000001" customHeight="1" x14ac:dyDescent="0.15">
      <c r="A79" s="310" t="s">
        <v>203</v>
      </c>
      <c r="B79" s="155"/>
      <c r="C79" s="213"/>
      <c r="D79" s="202">
        <f>D80</f>
        <v>0</v>
      </c>
      <c r="E79" s="153">
        <f>E80</f>
        <v>0</v>
      </c>
      <c r="F79" s="311">
        <f t="shared" ref="F79:F82" si="6">E79-D79</f>
        <v>0</v>
      </c>
      <c r="G79" s="94">
        <v>0</v>
      </c>
      <c r="H79" s="166"/>
      <c r="I79" s="156" t="s">
        <v>204</v>
      </c>
      <c r="J79" s="155"/>
      <c r="K79" s="155"/>
      <c r="L79" s="157"/>
      <c r="M79" s="155"/>
      <c r="N79" s="157"/>
      <c r="O79" s="157"/>
      <c r="P79" s="157"/>
      <c r="Q79" s="157"/>
      <c r="R79" s="157"/>
      <c r="S79" s="155"/>
      <c r="T79" s="263"/>
    </row>
    <row r="80" spans="1:21" s="2" customFormat="1" ht="20.100000000000001" customHeight="1" x14ac:dyDescent="0.15">
      <c r="A80" s="312"/>
      <c r="B80" s="95" t="s">
        <v>205</v>
      </c>
      <c r="C80" s="100"/>
      <c r="D80" s="207">
        <f>D81+D82</f>
        <v>0</v>
      </c>
      <c r="E80" s="92">
        <f>E82+E81</f>
        <v>0</v>
      </c>
      <c r="F80" s="284">
        <f t="shared" si="6"/>
        <v>0</v>
      </c>
      <c r="G80" s="101">
        <v>0</v>
      </c>
      <c r="H80" s="227"/>
      <c r="I80" s="96"/>
      <c r="J80" s="95"/>
      <c r="K80" s="95"/>
      <c r="L80" s="97"/>
      <c r="M80" s="95"/>
      <c r="N80" s="97"/>
      <c r="O80" s="97"/>
      <c r="P80" s="97"/>
      <c r="Q80" s="97"/>
      <c r="R80" s="97"/>
      <c r="S80" s="95"/>
      <c r="T80" s="248"/>
    </row>
    <row r="81" spans="1:24" s="2" customFormat="1" ht="20.100000000000001" customHeight="1" x14ac:dyDescent="0.15">
      <c r="A81" s="313"/>
      <c r="B81" s="110"/>
      <c r="C81" s="105" t="s">
        <v>206</v>
      </c>
      <c r="D81" s="159">
        <v>0</v>
      </c>
      <c r="E81" s="107">
        <v>0</v>
      </c>
      <c r="F81" s="285">
        <f t="shared" si="6"/>
        <v>0</v>
      </c>
      <c r="G81" s="101">
        <v>0</v>
      </c>
      <c r="H81" s="160"/>
      <c r="I81" s="111"/>
      <c r="J81" s="110"/>
      <c r="K81" s="110"/>
      <c r="L81" s="112"/>
      <c r="M81" s="110"/>
      <c r="N81" s="112"/>
      <c r="O81" s="112"/>
      <c r="P81" s="112"/>
      <c r="Q81" s="112"/>
      <c r="R81" s="112"/>
      <c r="S81" s="113"/>
      <c r="T81" s="261"/>
    </row>
    <row r="82" spans="1:24" s="2" customFormat="1" ht="20.100000000000001" customHeight="1" x14ac:dyDescent="0.15">
      <c r="A82" s="313"/>
      <c r="B82" s="221"/>
      <c r="C82" s="105" t="s">
        <v>207</v>
      </c>
      <c r="D82" s="159">
        <v>0</v>
      </c>
      <c r="E82" s="107">
        <v>0</v>
      </c>
      <c r="F82" s="285">
        <f t="shared" si="6"/>
        <v>0</v>
      </c>
      <c r="G82" s="101">
        <v>0</v>
      </c>
      <c r="H82" s="160"/>
      <c r="I82" s="111"/>
      <c r="J82" s="110"/>
      <c r="K82" s="110"/>
      <c r="L82" s="112"/>
      <c r="M82" s="110"/>
      <c r="N82" s="112"/>
      <c r="O82" s="112"/>
      <c r="P82" s="112"/>
      <c r="Q82" s="112"/>
      <c r="R82" s="112"/>
      <c r="S82" s="113"/>
      <c r="T82" s="261"/>
    </row>
    <row r="83" spans="1:24" s="2" customFormat="1" ht="20.100000000000001" customHeight="1" x14ac:dyDescent="0.15">
      <c r="A83" s="314" t="s">
        <v>208</v>
      </c>
      <c r="B83" s="95"/>
      <c r="C83" s="100"/>
      <c r="D83" s="207">
        <f>D84</f>
        <v>111659545</v>
      </c>
      <c r="E83" s="92">
        <f>E84</f>
        <v>109928005</v>
      </c>
      <c r="F83" s="284">
        <f t="shared" ref="F83:F92" si="7">E83-D83</f>
        <v>-1731540</v>
      </c>
      <c r="G83" s="101">
        <f>F83/E83*100</f>
        <v>-1.5751582137781903</v>
      </c>
      <c r="H83" s="227"/>
      <c r="I83" s="96"/>
      <c r="J83" s="95"/>
      <c r="K83" s="95"/>
      <c r="L83" s="97"/>
      <c r="M83" s="95"/>
      <c r="N83" s="97"/>
      <c r="O83" s="97"/>
      <c r="P83" s="97"/>
      <c r="Q83" s="97"/>
      <c r="R83" s="97"/>
      <c r="S83" s="95"/>
      <c r="T83" s="248"/>
    </row>
    <row r="84" spans="1:24" s="2" customFormat="1" ht="20.100000000000001" customHeight="1" x14ac:dyDescent="0.15">
      <c r="A84" s="312"/>
      <c r="B84" s="110" t="s">
        <v>209</v>
      </c>
      <c r="C84" s="205"/>
      <c r="D84" s="159">
        <f>D85+D86+D87</f>
        <v>111659545</v>
      </c>
      <c r="E84" s="107">
        <f>E85+E86+E87</f>
        <v>109928005</v>
      </c>
      <c r="F84" s="285">
        <f t="shared" si="7"/>
        <v>-1731540</v>
      </c>
      <c r="G84" s="101">
        <f>F84/E84*100</f>
        <v>-1.5751582137781903</v>
      </c>
      <c r="H84" s="160"/>
      <c r="I84" s="111"/>
      <c r="J84" s="110"/>
      <c r="K84" s="110"/>
      <c r="L84" s="112"/>
      <c r="M84" s="110"/>
      <c r="N84" s="112"/>
      <c r="O84" s="112"/>
      <c r="P84" s="112"/>
      <c r="Q84" s="112"/>
      <c r="R84" s="112"/>
      <c r="S84" s="110"/>
      <c r="T84" s="261"/>
    </row>
    <row r="85" spans="1:24" s="2" customFormat="1" ht="20.100000000000001" customHeight="1" x14ac:dyDescent="0.15">
      <c r="A85" s="313"/>
      <c r="B85" s="214"/>
      <c r="C85" s="104" t="s">
        <v>210</v>
      </c>
      <c r="D85" s="159">
        <v>107609341</v>
      </c>
      <c r="E85" s="107">
        <v>109928005</v>
      </c>
      <c r="F85" s="285">
        <f t="shared" si="7"/>
        <v>2318664</v>
      </c>
      <c r="G85" s="101">
        <f>F85/E85*100</f>
        <v>2.1092568722592571</v>
      </c>
      <c r="H85" s="160"/>
      <c r="I85" s="111"/>
      <c r="J85" s="110"/>
      <c r="K85" s="110"/>
      <c r="L85" s="112"/>
      <c r="M85" s="110"/>
      <c r="N85" s="112"/>
      <c r="O85" s="112"/>
      <c r="P85" s="112"/>
      <c r="Q85" s="112"/>
      <c r="R85" s="112"/>
      <c r="S85" s="113"/>
      <c r="T85" s="261"/>
    </row>
    <row r="86" spans="1:24" s="2" customFormat="1" ht="20.100000000000001" customHeight="1" x14ac:dyDescent="0.15">
      <c r="A86" s="313"/>
      <c r="B86" s="221"/>
      <c r="C86" s="104" t="s">
        <v>211</v>
      </c>
      <c r="D86" s="159">
        <v>4050204</v>
      </c>
      <c r="E86" s="107"/>
      <c r="F86" s="285">
        <f t="shared" si="7"/>
        <v>-4050204</v>
      </c>
      <c r="G86" s="101">
        <v>0</v>
      </c>
      <c r="H86" s="160"/>
      <c r="I86" s="111"/>
      <c r="J86" s="110"/>
      <c r="K86" s="110"/>
      <c r="L86" s="112"/>
      <c r="M86" s="110"/>
      <c r="N86" s="112"/>
      <c r="O86" s="112"/>
      <c r="P86" s="112"/>
      <c r="Q86" s="112"/>
      <c r="R86" s="112"/>
      <c r="S86" s="113"/>
      <c r="T86" s="261"/>
    </row>
    <row r="87" spans="1:24" s="2" customFormat="1" ht="20.100000000000001" customHeight="1" x14ac:dyDescent="0.15">
      <c r="A87" s="313"/>
      <c r="B87" s="221"/>
      <c r="C87" s="104" t="s">
        <v>313</v>
      </c>
      <c r="D87" s="159">
        <v>0</v>
      </c>
      <c r="E87" s="107">
        <v>0</v>
      </c>
      <c r="F87" s="285">
        <f t="shared" si="7"/>
        <v>0</v>
      </c>
      <c r="G87" s="101">
        <v>0</v>
      </c>
      <c r="H87" s="160"/>
      <c r="I87" s="111"/>
      <c r="J87" s="110"/>
      <c r="K87" s="110"/>
      <c r="L87" s="112"/>
      <c r="M87" s="110"/>
      <c r="N87" s="112"/>
      <c r="O87" s="112"/>
      <c r="P87" s="112"/>
      <c r="Q87" s="112"/>
      <c r="R87" s="112"/>
      <c r="S87" s="113"/>
      <c r="T87" s="261"/>
    </row>
    <row r="88" spans="1:24" s="2" customFormat="1" ht="20.100000000000001" customHeight="1" x14ac:dyDescent="0.15">
      <c r="A88" s="444" t="s">
        <v>212</v>
      </c>
      <c r="B88" s="445"/>
      <c r="C88" s="436"/>
      <c r="D88" s="207">
        <f>D89</f>
        <v>212612915</v>
      </c>
      <c r="E88" s="92">
        <f>E89</f>
        <v>141731025</v>
      </c>
      <c r="F88" s="285">
        <f t="shared" si="7"/>
        <v>-70881890</v>
      </c>
      <c r="G88" s="101">
        <f>F88/E88*100</f>
        <v>-50.011555338712888</v>
      </c>
      <c r="H88" s="227"/>
      <c r="I88" s="96"/>
      <c r="J88" s="95"/>
      <c r="K88" s="95"/>
      <c r="L88" s="97"/>
      <c r="M88" s="95"/>
      <c r="N88" s="97"/>
      <c r="O88" s="97"/>
      <c r="P88" s="97"/>
      <c r="Q88" s="97"/>
      <c r="R88" s="97"/>
      <c r="S88" s="95"/>
      <c r="T88" s="248"/>
    </row>
    <row r="89" spans="1:24" s="2" customFormat="1" ht="20.100000000000001" customHeight="1" x14ac:dyDescent="0.15">
      <c r="A89" s="249"/>
      <c r="B89" s="435" t="s">
        <v>213</v>
      </c>
      <c r="C89" s="436"/>
      <c r="D89" s="159">
        <f>D90+D91+D94+D92</f>
        <v>212612915</v>
      </c>
      <c r="E89" s="107">
        <f>E90+E91+E92+E94</f>
        <v>141731025</v>
      </c>
      <c r="F89" s="285">
        <f t="shared" si="7"/>
        <v>-70881890</v>
      </c>
      <c r="G89" s="101">
        <f>F89/E89*100</f>
        <v>-50.011555338712888</v>
      </c>
      <c r="H89" s="160"/>
      <c r="I89" s="111"/>
      <c r="J89" s="110"/>
      <c r="K89" s="110"/>
      <c r="L89" s="112"/>
      <c r="M89" s="110"/>
      <c r="N89" s="112"/>
      <c r="O89" s="112"/>
      <c r="P89" s="112"/>
      <c r="Q89" s="112"/>
      <c r="R89" s="112"/>
      <c r="S89" s="110"/>
      <c r="T89" s="261"/>
    </row>
    <row r="90" spans="1:24" s="2" customFormat="1" ht="20.100000000000001" customHeight="1" x14ac:dyDescent="0.15">
      <c r="A90" s="250"/>
      <c r="B90" s="105"/>
      <c r="C90" s="179" t="s">
        <v>214</v>
      </c>
      <c r="D90" s="207">
        <v>0</v>
      </c>
      <c r="E90" s="92">
        <v>0</v>
      </c>
      <c r="F90" s="285">
        <f t="shared" si="7"/>
        <v>0</v>
      </c>
      <c r="G90" s="101">
        <v>0</v>
      </c>
      <c r="H90" s="227"/>
      <c r="I90" s="96"/>
      <c r="J90" s="95"/>
      <c r="K90" s="95"/>
      <c r="L90" s="97"/>
      <c r="M90" s="95"/>
      <c r="N90" s="97"/>
      <c r="O90" s="97"/>
      <c r="P90" s="97"/>
      <c r="Q90" s="97"/>
      <c r="R90" s="97"/>
      <c r="S90" s="180"/>
      <c r="T90" s="248"/>
      <c r="X90" s="2" t="s">
        <v>204</v>
      </c>
    </row>
    <row r="91" spans="1:24" s="2" customFormat="1" ht="20.100000000000001" customHeight="1" x14ac:dyDescent="0.15">
      <c r="A91" s="250"/>
      <c r="B91" s="182"/>
      <c r="C91" s="179" t="s">
        <v>399</v>
      </c>
      <c r="D91" s="207">
        <v>97383</v>
      </c>
      <c r="E91" s="92">
        <f>T91</f>
        <v>97575</v>
      </c>
      <c r="F91" s="315">
        <f t="shared" si="7"/>
        <v>192</v>
      </c>
      <c r="G91" s="101">
        <f>F91/E91*100</f>
        <v>0.196771714066103</v>
      </c>
      <c r="H91" s="160" t="s">
        <v>312</v>
      </c>
      <c r="I91" s="111"/>
      <c r="J91" s="110"/>
      <c r="K91" s="110"/>
      <c r="L91" s="112"/>
      <c r="M91" s="110"/>
      <c r="N91" s="112"/>
      <c r="O91" s="112"/>
      <c r="P91" s="112"/>
      <c r="Q91" s="112"/>
      <c r="R91" s="112"/>
      <c r="S91" s="110" t="s">
        <v>8</v>
      </c>
      <c r="T91" s="261">
        <v>97575</v>
      </c>
    </row>
    <row r="92" spans="1:24" s="2" customFormat="1" ht="20.100000000000001" customHeight="1" x14ac:dyDescent="0.15">
      <c r="A92" s="250"/>
      <c r="B92" s="182"/>
      <c r="C92" s="148" t="s">
        <v>400</v>
      </c>
      <c r="D92" s="117">
        <v>68366400</v>
      </c>
      <c r="E92" s="117">
        <f>T92+T93</f>
        <v>73363200</v>
      </c>
      <c r="F92" s="316">
        <f t="shared" si="7"/>
        <v>4996800</v>
      </c>
      <c r="G92" s="131">
        <f>F92/E92*100</f>
        <v>6.8110442292593572</v>
      </c>
      <c r="H92" s="160" t="s">
        <v>311</v>
      </c>
      <c r="I92" s="111">
        <v>64400</v>
      </c>
      <c r="J92" s="110" t="s">
        <v>4</v>
      </c>
      <c r="K92" s="110" t="s">
        <v>5</v>
      </c>
      <c r="L92" s="112">
        <v>94</v>
      </c>
      <c r="M92" s="110" t="s">
        <v>7</v>
      </c>
      <c r="N92" s="112" t="s">
        <v>5</v>
      </c>
      <c r="O92" s="112">
        <v>12</v>
      </c>
      <c r="P92" s="112" t="s">
        <v>9</v>
      </c>
      <c r="Q92" s="112"/>
      <c r="R92" s="112"/>
      <c r="S92" s="110" t="s">
        <v>8</v>
      </c>
      <c r="T92" s="261">
        <f>I92*L92*O92</f>
        <v>72643200</v>
      </c>
    </row>
    <row r="93" spans="1:24" s="2" customFormat="1" ht="20.100000000000001" customHeight="1" x14ac:dyDescent="0.15">
      <c r="A93" s="250"/>
      <c r="B93" s="182"/>
      <c r="C93" s="115"/>
      <c r="D93" s="183"/>
      <c r="E93" s="117"/>
      <c r="F93" s="116"/>
      <c r="G93" s="109"/>
      <c r="H93" s="129" t="s">
        <v>310</v>
      </c>
      <c r="I93" s="125">
        <v>30000</v>
      </c>
      <c r="J93" s="124" t="s">
        <v>4</v>
      </c>
      <c r="K93" s="124" t="s">
        <v>5</v>
      </c>
      <c r="L93" s="126">
        <v>2</v>
      </c>
      <c r="M93" s="124" t="s">
        <v>7</v>
      </c>
      <c r="N93" s="126" t="s">
        <v>5</v>
      </c>
      <c r="O93" s="126">
        <v>12</v>
      </c>
      <c r="P93" s="126" t="s">
        <v>9</v>
      </c>
      <c r="Q93" s="126"/>
      <c r="R93" s="126"/>
      <c r="S93" s="127" t="s">
        <v>8</v>
      </c>
      <c r="T93" s="253">
        <f>I93*L93*O93</f>
        <v>720000</v>
      </c>
    </row>
    <row r="94" spans="1:24" s="2" customFormat="1" ht="20.100000000000001" customHeight="1" x14ac:dyDescent="0.15">
      <c r="A94" s="250"/>
      <c r="B94" s="124"/>
      <c r="C94" s="105" t="s">
        <v>239</v>
      </c>
      <c r="D94" s="159">
        <v>144149132</v>
      </c>
      <c r="E94" s="107">
        <f>T94+T95+T96+T97+T98+T105+T106+T107</f>
        <v>68270250</v>
      </c>
      <c r="F94" s="106">
        <f>E94-D94</f>
        <v>-75878882</v>
      </c>
      <c r="G94" s="131">
        <f>F94/E94*100</f>
        <v>-111.14487203430483</v>
      </c>
      <c r="H94" s="160" t="s">
        <v>335</v>
      </c>
      <c r="I94" s="111">
        <v>35000</v>
      </c>
      <c r="J94" s="110" t="s">
        <v>4</v>
      </c>
      <c r="K94" s="110" t="s">
        <v>5</v>
      </c>
      <c r="L94" s="317">
        <v>100</v>
      </c>
      <c r="M94" s="110" t="s">
        <v>7</v>
      </c>
      <c r="N94" s="112"/>
      <c r="O94" s="112"/>
      <c r="P94" s="112"/>
      <c r="Q94" s="112"/>
      <c r="R94" s="112"/>
      <c r="S94" s="110" t="s">
        <v>8</v>
      </c>
      <c r="T94" s="261">
        <f>I94*L94</f>
        <v>3500000</v>
      </c>
    </row>
    <row r="95" spans="1:24" s="2" customFormat="1" ht="19.5" customHeight="1" x14ac:dyDescent="0.15">
      <c r="A95" s="250"/>
      <c r="B95" s="124"/>
      <c r="C95" s="115"/>
      <c r="D95" s="183"/>
      <c r="E95" s="117"/>
      <c r="F95" s="116"/>
      <c r="G95" s="109"/>
      <c r="H95" s="129" t="s">
        <v>350</v>
      </c>
      <c r="I95" s="125">
        <v>15000</v>
      </c>
      <c r="J95" s="124" t="s">
        <v>4</v>
      </c>
      <c r="K95" s="124" t="s">
        <v>5</v>
      </c>
      <c r="L95" s="206">
        <v>100</v>
      </c>
      <c r="M95" s="124" t="s">
        <v>7</v>
      </c>
      <c r="N95" s="126"/>
      <c r="O95" s="126"/>
      <c r="P95" s="126"/>
      <c r="Q95" s="126"/>
      <c r="R95" s="126"/>
      <c r="S95" s="124" t="s">
        <v>8</v>
      </c>
      <c r="T95" s="253">
        <f>I95*L95</f>
        <v>1500000</v>
      </c>
    </row>
    <row r="96" spans="1:24" s="2" customFormat="1" ht="19.5" customHeight="1" x14ac:dyDescent="0.15">
      <c r="A96" s="250"/>
      <c r="B96" s="124"/>
      <c r="C96" s="115"/>
      <c r="D96" s="183"/>
      <c r="E96" s="117"/>
      <c r="F96" s="116"/>
      <c r="G96" s="109"/>
      <c r="H96" s="129" t="s">
        <v>309</v>
      </c>
      <c r="I96" s="189">
        <v>100000</v>
      </c>
      <c r="J96" s="124" t="s">
        <v>4</v>
      </c>
      <c r="K96" s="124" t="s">
        <v>5</v>
      </c>
      <c r="L96" s="206">
        <v>50</v>
      </c>
      <c r="M96" s="124" t="s">
        <v>7</v>
      </c>
      <c r="N96" s="126"/>
      <c r="O96" s="126"/>
      <c r="P96" s="126"/>
      <c r="Q96" s="126"/>
      <c r="R96" s="126"/>
      <c r="S96" s="124" t="s">
        <v>8</v>
      </c>
      <c r="T96" s="253">
        <f>I96*L96</f>
        <v>5000000</v>
      </c>
    </row>
    <row r="97" spans="1:20" s="2" customFormat="1" ht="19.5" customHeight="1" x14ac:dyDescent="0.15">
      <c r="A97" s="250"/>
      <c r="B97" s="124"/>
      <c r="C97" s="115"/>
      <c r="D97" s="183"/>
      <c r="E97" s="117"/>
      <c r="F97" s="116"/>
      <c r="G97" s="109"/>
      <c r="H97" s="129" t="s">
        <v>349</v>
      </c>
      <c r="I97" s="189">
        <v>60000</v>
      </c>
      <c r="J97" s="124" t="s">
        <v>4</v>
      </c>
      <c r="K97" s="124" t="s">
        <v>5</v>
      </c>
      <c r="L97" s="206">
        <v>50</v>
      </c>
      <c r="M97" s="124" t="s">
        <v>7</v>
      </c>
      <c r="N97" s="126"/>
      <c r="O97" s="126"/>
      <c r="P97" s="126"/>
      <c r="Q97" s="126"/>
      <c r="R97" s="126"/>
      <c r="S97" s="124" t="s">
        <v>8</v>
      </c>
      <c r="T97" s="253">
        <f>I97*L97</f>
        <v>3000000</v>
      </c>
    </row>
    <row r="98" spans="1:20" s="2" customFormat="1" ht="20.100000000000001" customHeight="1" x14ac:dyDescent="0.15">
      <c r="A98" s="250"/>
      <c r="B98" s="124"/>
      <c r="C98" s="115"/>
      <c r="D98" s="183"/>
      <c r="E98" s="117"/>
      <c r="F98" s="116"/>
      <c r="G98" s="109"/>
      <c r="H98" s="129" t="s">
        <v>308</v>
      </c>
      <c r="I98" s="318"/>
      <c r="J98" s="319"/>
      <c r="K98" s="319"/>
      <c r="L98" s="320"/>
      <c r="M98" s="319"/>
      <c r="N98" s="320"/>
      <c r="O98" s="320"/>
      <c r="P98" s="320"/>
      <c r="Q98" s="320"/>
      <c r="R98" s="320"/>
      <c r="S98" s="319" t="s">
        <v>8</v>
      </c>
      <c r="T98" s="253">
        <f>T99+T100+T101+T102+T103+T104</f>
        <v>6326250</v>
      </c>
    </row>
    <row r="99" spans="1:20" s="2" customFormat="1" ht="20.100000000000001" customHeight="1" x14ac:dyDescent="0.15">
      <c r="A99" s="250"/>
      <c r="B99" s="124"/>
      <c r="C99" s="115"/>
      <c r="D99" s="183"/>
      <c r="E99" s="117"/>
      <c r="F99" s="116"/>
      <c r="G99" s="109"/>
      <c r="H99" s="133" t="s">
        <v>307</v>
      </c>
      <c r="I99" s="125">
        <v>16480</v>
      </c>
      <c r="J99" s="124" t="s">
        <v>4</v>
      </c>
      <c r="K99" s="124" t="s">
        <v>5</v>
      </c>
      <c r="L99" s="126">
        <v>40</v>
      </c>
      <c r="M99" s="124" t="s">
        <v>10</v>
      </c>
      <c r="N99" s="126" t="s">
        <v>5</v>
      </c>
      <c r="O99" s="126">
        <v>6</v>
      </c>
      <c r="P99" s="126" t="s">
        <v>9</v>
      </c>
      <c r="Q99" s="121" t="s">
        <v>303</v>
      </c>
      <c r="R99" s="276">
        <v>0.2</v>
      </c>
      <c r="S99" s="119" t="s">
        <v>8</v>
      </c>
      <c r="T99" s="384">
        <f t="shared" ref="T99:T103" si="8">ROUNDDOWN(I99*L99*O99*R99,-1)</f>
        <v>791040</v>
      </c>
    </row>
    <row r="100" spans="1:20" s="2" customFormat="1" ht="20.100000000000001" customHeight="1" x14ac:dyDescent="0.15">
      <c r="A100" s="250"/>
      <c r="B100" s="124"/>
      <c r="C100" s="115"/>
      <c r="D100" s="183"/>
      <c r="E100" s="117"/>
      <c r="F100" s="116"/>
      <c r="G100" s="109"/>
      <c r="H100" s="133" t="s">
        <v>306</v>
      </c>
      <c r="I100" s="125">
        <v>11780</v>
      </c>
      <c r="J100" s="124" t="s">
        <v>4</v>
      </c>
      <c r="K100" s="124" t="s">
        <v>5</v>
      </c>
      <c r="L100" s="126">
        <v>120</v>
      </c>
      <c r="M100" s="124" t="s">
        <v>10</v>
      </c>
      <c r="N100" s="126" t="s">
        <v>5</v>
      </c>
      <c r="O100" s="126">
        <v>12</v>
      </c>
      <c r="P100" s="126" t="s">
        <v>9</v>
      </c>
      <c r="Q100" s="121" t="s">
        <v>303</v>
      </c>
      <c r="R100" s="276">
        <v>0.2</v>
      </c>
      <c r="S100" s="119" t="s">
        <v>8</v>
      </c>
      <c r="T100" s="384">
        <f t="shared" si="8"/>
        <v>3392640</v>
      </c>
    </row>
    <row r="101" spans="1:20" s="2" customFormat="1" ht="20.100000000000001" customHeight="1" x14ac:dyDescent="0.15">
      <c r="A101" s="250"/>
      <c r="B101" s="124"/>
      <c r="C101" s="115"/>
      <c r="D101" s="183"/>
      <c r="E101" s="117"/>
      <c r="F101" s="116"/>
      <c r="G101" s="109"/>
      <c r="H101" s="133" t="s">
        <v>305</v>
      </c>
      <c r="I101" s="125">
        <v>16480</v>
      </c>
      <c r="J101" s="124" t="s">
        <v>4</v>
      </c>
      <c r="K101" s="124" t="s">
        <v>5</v>
      </c>
      <c r="L101" s="126">
        <v>30</v>
      </c>
      <c r="M101" s="124" t="s">
        <v>10</v>
      </c>
      <c r="N101" s="126" t="s">
        <v>5</v>
      </c>
      <c r="O101" s="126">
        <v>6</v>
      </c>
      <c r="P101" s="126" t="s">
        <v>9</v>
      </c>
      <c r="Q101" s="121" t="s">
        <v>303</v>
      </c>
      <c r="R101" s="276">
        <v>0.12</v>
      </c>
      <c r="S101" s="119" t="s">
        <v>8</v>
      </c>
      <c r="T101" s="384">
        <f t="shared" si="8"/>
        <v>355960</v>
      </c>
    </row>
    <row r="102" spans="1:20" s="2" customFormat="1" ht="20.100000000000001" customHeight="1" x14ac:dyDescent="0.15">
      <c r="A102" s="250"/>
      <c r="B102" s="124"/>
      <c r="C102" s="115"/>
      <c r="D102" s="183"/>
      <c r="E102" s="117"/>
      <c r="F102" s="116"/>
      <c r="G102" s="109"/>
      <c r="H102" s="133" t="s">
        <v>304</v>
      </c>
      <c r="I102" s="125">
        <v>11780</v>
      </c>
      <c r="J102" s="124" t="s">
        <v>4</v>
      </c>
      <c r="K102" s="124" t="s">
        <v>5</v>
      </c>
      <c r="L102" s="126">
        <v>58</v>
      </c>
      <c r="M102" s="124" t="s">
        <v>10</v>
      </c>
      <c r="N102" s="126" t="s">
        <v>5</v>
      </c>
      <c r="O102" s="126">
        <v>12</v>
      </c>
      <c r="P102" s="126" t="s">
        <v>9</v>
      </c>
      <c r="Q102" s="121" t="s">
        <v>303</v>
      </c>
      <c r="R102" s="276">
        <v>0.12</v>
      </c>
      <c r="S102" s="119" t="s">
        <v>8</v>
      </c>
      <c r="T102" s="384">
        <f t="shared" si="8"/>
        <v>983860</v>
      </c>
    </row>
    <row r="103" spans="1:20" s="2" customFormat="1" ht="20.100000000000001" customHeight="1" x14ac:dyDescent="0.15">
      <c r="A103" s="250"/>
      <c r="B103" s="124"/>
      <c r="C103" s="115"/>
      <c r="D103" s="183"/>
      <c r="E103" s="117"/>
      <c r="F103" s="116"/>
      <c r="G103" s="109"/>
      <c r="H103" s="133" t="s">
        <v>305</v>
      </c>
      <c r="I103" s="125">
        <v>16480</v>
      </c>
      <c r="J103" s="124" t="s">
        <v>4</v>
      </c>
      <c r="K103" s="124" t="s">
        <v>5</v>
      </c>
      <c r="L103" s="126">
        <v>30</v>
      </c>
      <c r="M103" s="124" t="s">
        <v>10</v>
      </c>
      <c r="N103" s="126" t="s">
        <v>5</v>
      </c>
      <c r="O103" s="126">
        <v>6</v>
      </c>
      <c r="P103" s="126" t="s">
        <v>9</v>
      </c>
      <c r="Q103" s="121" t="s">
        <v>303</v>
      </c>
      <c r="R103" s="276">
        <v>0.08</v>
      </c>
      <c r="S103" s="119" t="s">
        <v>8</v>
      </c>
      <c r="T103" s="384">
        <f t="shared" si="8"/>
        <v>237310</v>
      </c>
    </row>
    <row r="104" spans="1:20" s="2" customFormat="1" ht="19.5" customHeight="1" thickBot="1" x14ac:dyDescent="0.2">
      <c r="A104" s="393"/>
      <c r="B104" s="191"/>
      <c r="C104" s="138"/>
      <c r="D104" s="210"/>
      <c r="E104" s="140"/>
      <c r="F104" s="139"/>
      <c r="G104" s="142"/>
      <c r="H104" s="394" t="s">
        <v>304</v>
      </c>
      <c r="I104" s="192">
        <v>11780</v>
      </c>
      <c r="J104" s="191" t="s">
        <v>4</v>
      </c>
      <c r="K104" s="191" t="s">
        <v>5</v>
      </c>
      <c r="L104" s="193">
        <v>50</v>
      </c>
      <c r="M104" s="191" t="s">
        <v>10</v>
      </c>
      <c r="N104" s="395"/>
      <c r="O104" s="193">
        <v>12</v>
      </c>
      <c r="P104" s="193" t="s">
        <v>9</v>
      </c>
      <c r="Q104" s="145" t="s">
        <v>303</v>
      </c>
      <c r="R104" s="396">
        <v>0.08</v>
      </c>
      <c r="S104" s="144" t="s">
        <v>8</v>
      </c>
      <c r="T104" s="397">
        <f>ROUNDDOWN(I104*L104*O104*R104,-1)</f>
        <v>565440</v>
      </c>
    </row>
    <row r="105" spans="1:20" s="2" customFormat="1" ht="19.5" customHeight="1" x14ac:dyDescent="0.15">
      <c r="A105" s="387"/>
      <c r="B105" s="337"/>
      <c r="C105" s="347"/>
      <c r="D105" s="371"/>
      <c r="E105" s="348"/>
      <c r="F105" s="162"/>
      <c r="G105" s="349"/>
      <c r="H105" s="129" t="s">
        <v>394</v>
      </c>
      <c r="I105" s="338">
        <v>5000000</v>
      </c>
      <c r="J105" s="337" t="s">
        <v>4</v>
      </c>
      <c r="K105" s="337" t="s">
        <v>5</v>
      </c>
      <c r="L105" s="339">
        <v>1</v>
      </c>
      <c r="M105" s="337" t="s">
        <v>13</v>
      </c>
      <c r="N105" s="339"/>
      <c r="O105" s="339"/>
      <c r="P105" s="339"/>
      <c r="Q105" s="339"/>
      <c r="R105" s="339"/>
      <c r="S105" s="361" t="s">
        <v>8</v>
      </c>
      <c r="T105" s="253">
        <f>I105*L105</f>
        <v>5000000</v>
      </c>
    </row>
    <row r="106" spans="1:20" s="2" customFormat="1" ht="20.100000000000001" customHeight="1" x14ac:dyDescent="0.15">
      <c r="A106" s="250"/>
      <c r="B106" s="124"/>
      <c r="C106" s="115"/>
      <c r="D106" s="183"/>
      <c r="E106" s="117"/>
      <c r="F106" s="116"/>
      <c r="G106" s="109"/>
      <c r="H106" s="129" t="s">
        <v>417</v>
      </c>
      <c r="I106" s="125">
        <v>1200</v>
      </c>
      <c r="J106" s="124" t="s">
        <v>4</v>
      </c>
      <c r="K106" s="124" t="s">
        <v>5</v>
      </c>
      <c r="L106" s="206">
        <v>135</v>
      </c>
      <c r="M106" s="124" t="s">
        <v>418</v>
      </c>
      <c r="N106" s="126" t="s">
        <v>5</v>
      </c>
      <c r="O106" s="126">
        <v>12</v>
      </c>
      <c r="P106" s="126" t="s">
        <v>406</v>
      </c>
      <c r="Q106" s="126"/>
      <c r="R106" s="126"/>
      <c r="S106" s="127" t="s">
        <v>8</v>
      </c>
      <c r="T106" s="253">
        <f>I106*L106*O106</f>
        <v>1944000</v>
      </c>
    </row>
    <row r="107" spans="1:20" s="2" customFormat="1" ht="20.100000000000001" customHeight="1" x14ac:dyDescent="0.15">
      <c r="A107" s="321"/>
      <c r="B107" s="155"/>
      <c r="C107" s="238"/>
      <c r="D107" s="202"/>
      <c r="E107" s="153"/>
      <c r="F107" s="247"/>
      <c r="G107" s="94"/>
      <c r="H107" s="166" t="s">
        <v>302</v>
      </c>
      <c r="I107" s="156">
        <v>3500000</v>
      </c>
      <c r="J107" s="155" t="s">
        <v>4</v>
      </c>
      <c r="K107" s="155" t="s">
        <v>5</v>
      </c>
      <c r="L107" s="157">
        <v>12</v>
      </c>
      <c r="M107" s="155" t="s">
        <v>9</v>
      </c>
      <c r="N107" s="157"/>
      <c r="O107" s="157"/>
      <c r="P107" s="157"/>
      <c r="Q107" s="157"/>
      <c r="R107" s="157"/>
      <c r="S107" s="155" t="s">
        <v>8</v>
      </c>
      <c r="T107" s="263">
        <f>I107*L107</f>
        <v>42000000</v>
      </c>
    </row>
    <row r="108" spans="1:20" s="2" customFormat="1" ht="20.100000000000001" customHeight="1" x14ac:dyDescent="0.15">
      <c r="A108" s="437" t="s">
        <v>242</v>
      </c>
      <c r="B108" s="438"/>
      <c r="C108" s="439"/>
      <c r="D108" s="202">
        <f>D109</f>
        <v>0</v>
      </c>
      <c r="E108" s="153">
        <f>E109</f>
        <v>0</v>
      </c>
      <c r="F108" s="322">
        <f>E108-D108</f>
        <v>0</v>
      </c>
      <c r="G108" s="94">
        <v>0</v>
      </c>
      <c r="H108" s="166"/>
      <c r="I108" s="156"/>
      <c r="J108" s="155"/>
      <c r="K108" s="155"/>
      <c r="L108" s="157"/>
      <c r="M108" s="155"/>
      <c r="N108" s="157"/>
      <c r="O108" s="157"/>
      <c r="P108" s="157"/>
      <c r="Q108" s="157"/>
      <c r="R108" s="157"/>
      <c r="S108" s="155"/>
      <c r="T108" s="263"/>
    </row>
    <row r="109" spans="1:20" s="2" customFormat="1" ht="20.100000000000001" customHeight="1" x14ac:dyDescent="0.15">
      <c r="A109" s="249"/>
      <c r="B109" s="435" t="s">
        <v>243</v>
      </c>
      <c r="C109" s="436"/>
      <c r="D109" s="159">
        <f>D110+D111</f>
        <v>0</v>
      </c>
      <c r="E109" s="107">
        <f>E110+E111</f>
        <v>0</v>
      </c>
      <c r="F109" s="285">
        <f>E109-D109</f>
        <v>0</v>
      </c>
      <c r="G109" s="101">
        <v>0</v>
      </c>
      <c r="H109" s="160"/>
      <c r="I109" s="111"/>
      <c r="J109" s="110"/>
      <c r="K109" s="110"/>
      <c r="L109" s="112"/>
      <c r="M109" s="110"/>
      <c r="N109" s="112"/>
      <c r="O109" s="112"/>
      <c r="P109" s="112"/>
      <c r="Q109" s="112"/>
      <c r="R109" s="112"/>
      <c r="S109" s="110"/>
      <c r="T109" s="261"/>
    </row>
    <row r="110" spans="1:20" s="2" customFormat="1" ht="20.100000000000001" customHeight="1" x14ac:dyDescent="0.15">
      <c r="A110" s="250"/>
      <c r="B110" s="105"/>
      <c r="C110" s="179" t="s">
        <v>244</v>
      </c>
      <c r="D110" s="207">
        <v>0</v>
      </c>
      <c r="E110" s="92">
        <v>0</v>
      </c>
      <c r="F110" s="285">
        <f>E110-D110</f>
        <v>0</v>
      </c>
      <c r="G110" s="101">
        <v>0</v>
      </c>
      <c r="H110" s="227"/>
      <c r="I110" s="96"/>
      <c r="J110" s="95"/>
      <c r="K110" s="95"/>
      <c r="L110" s="97"/>
      <c r="M110" s="95"/>
      <c r="N110" s="97"/>
      <c r="O110" s="97"/>
      <c r="P110" s="97"/>
      <c r="Q110" s="97"/>
      <c r="R110" s="97"/>
      <c r="S110" s="180"/>
      <c r="T110" s="248"/>
    </row>
    <row r="111" spans="1:20" s="2" customFormat="1" ht="20.100000000000001" customHeight="1" x14ac:dyDescent="0.15">
      <c r="A111" s="264"/>
      <c r="B111" s="271"/>
      <c r="C111" s="266" t="s">
        <v>245</v>
      </c>
      <c r="D111" s="267">
        <v>0</v>
      </c>
      <c r="E111" s="268">
        <v>0</v>
      </c>
      <c r="F111" s="291">
        <f>E111-D111</f>
        <v>0</v>
      </c>
      <c r="G111" s="270">
        <v>0</v>
      </c>
      <c r="H111" s="323"/>
      <c r="I111" s="272"/>
      <c r="J111" s="271"/>
      <c r="K111" s="271"/>
      <c r="L111" s="273"/>
      <c r="M111" s="271"/>
      <c r="N111" s="273"/>
      <c r="O111" s="273"/>
      <c r="P111" s="273"/>
      <c r="Q111" s="273"/>
      <c r="R111" s="273"/>
      <c r="S111" s="271"/>
      <c r="T111" s="324"/>
    </row>
    <row r="112" spans="1:20" s="2" customFormat="1" ht="20.100000000000001" customHeight="1" x14ac:dyDescent="0.15">
      <c r="A112" s="60"/>
      <c r="B112" s="60"/>
      <c r="C112" s="61"/>
      <c r="D112" s="62"/>
      <c r="E112" s="63"/>
      <c r="F112" s="62"/>
      <c r="G112" s="64"/>
      <c r="H112" s="60"/>
      <c r="I112" s="63"/>
      <c r="J112" s="60"/>
      <c r="K112" s="60"/>
      <c r="L112" s="65"/>
      <c r="M112" s="60"/>
      <c r="N112" s="65"/>
      <c r="O112" s="65"/>
      <c r="P112" s="65"/>
      <c r="Q112" s="65"/>
      <c r="R112" s="65"/>
      <c r="S112" s="60"/>
      <c r="T112" s="63"/>
    </row>
    <row r="113" spans="1:20" s="2" customFormat="1" ht="20.100000000000001" customHeight="1" x14ac:dyDescent="0.15">
      <c r="A113" s="60"/>
      <c r="B113" s="60"/>
      <c r="C113" s="61"/>
      <c r="D113" s="62"/>
      <c r="E113" s="63"/>
      <c r="F113" s="62"/>
      <c r="G113" s="64"/>
      <c r="H113" s="60"/>
      <c r="I113" s="63"/>
      <c r="J113" s="60"/>
      <c r="K113" s="60"/>
      <c r="L113" s="65"/>
      <c r="M113" s="60"/>
      <c r="N113" s="65"/>
      <c r="O113" s="65"/>
      <c r="P113" s="65"/>
      <c r="Q113" s="65"/>
      <c r="R113" s="65"/>
      <c r="S113" s="60"/>
      <c r="T113" s="63"/>
    </row>
    <row r="114" spans="1:20" s="2" customFormat="1" ht="20.100000000000001" customHeight="1" x14ac:dyDescent="0.15">
      <c r="A114" s="60"/>
      <c r="B114" s="60"/>
      <c r="C114" s="61"/>
      <c r="D114" s="62"/>
      <c r="E114" s="63"/>
      <c r="F114" s="62"/>
      <c r="G114" s="64"/>
      <c r="H114" s="60"/>
      <c r="I114" s="63"/>
      <c r="J114" s="60"/>
      <c r="K114" s="60"/>
      <c r="L114" s="65"/>
      <c r="M114" s="60"/>
      <c r="N114" s="65"/>
      <c r="O114" s="65"/>
      <c r="P114" s="65"/>
      <c r="Q114" s="65"/>
      <c r="R114" s="65"/>
      <c r="S114" s="60"/>
      <c r="T114" s="63"/>
    </row>
    <row r="115" spans="1:20" s="2" customFormat="1" ht="20.100000000000001" customHeight="1" x14ac:dyDescent="0.15">
      <c r="A115" s="60"/>
      <c r="B115" s="60"/>
      <c r="C115" s="61"/>
      <c r="D115" s="62"/>
      <c r="E115" s="63"/>
      <c r="F115" s="62"/>
      <c r="G115" s="64"/>
      <c r="H115" s="60"/>
      <c r="I115" s="63"/>
      <c r="J115" s="60"/>
      <c r="K115" s="60"/>
      <c r="L115" s="65"/>
      <c r="M115" s="60"/>
      <c r="N115" s="65"/>
      <c r="O115" s="65"/>
      <c r="P115" s="65"/>
      <c r="Q115" s="65"/>
      <c r="R115" s="65"/>
      <c r="S115" s="60"/>
      <c r="T115" s="63"/>
    </row>
    <row r="116" spans="1:20" s="2" customFormat="1" ht="20.100000000000001" customHeight="1" x14ac:dyDescent="0.15">
      <c r="A116" s="60"/>
      <c r="B116" s="60"/>
      <c r="C116" s="61"/>
      <c r="D116" s="62"/>
      <c r="E116" s="63"/>
      <c r="F116" s="62"/>
      <c r="G116" s="64"/>
      <c r="H116" s="60"/>
      <c r="I116" s="63"/>
      <c r="J116" s="60"/>
      <c r="K116" s="60"/>
      <c r="L116" s="65"/>
      <c r="M116" s="60"/>
      <c r="N116" s="65"/>
      <c r="O116" s="65"/>
      <c r="P116" s="65"/>
      <c r="Q116" s="65"/>
      <c r="R116" s="65"/>
      <c r="S116" s="60"/>
      <c r="T116" s="63"/>
    </row>
    <row r="117" spans="1:20" s="2" customFormat="1" ht="20.100000000000001" customHeight="1" x14ac:dyDescent="0.15">
      <c r="A117" s="60"/>
      <c r="B117" s="60"/>
      <c r="C117" s="61"/>
      <c r="D117" s="62"/>
      <c r="E117" s="63"/>
      <c r="F117" s="62"/>
      <c r="G117" s="64"/>
      <c r="H117" s="60"/>
      <c r="I117" s="63"/>
      <c r="J117" s="60"/>
      <c r="K117" s="60"/>
      <c r="L117" s="65"/>
      <c r="M117" s="60"/>
      <c r="N117" s="65"/>
      <c r="O117" s="65"/>
      <c r="P117" s="65"/>
      <c r="Q117" s="65"/>
      <c r="R117" s="65"/>
      <c r="S117" s="60"/>
      <c r="T117" s="63"/>
    </row>
    <row r="118" spans="1:20" s="2" customFormat="1" ht="20.100000000000001" customHeight="1" x14ac:dyDescent="0.15">
      <c r="A118" s="60"/>
      <c r="B118" s="60"/>
      <c r="C118" s="61"/>
      <c r="D118" s="62"/>
      <c r="E118" s="63"/>
      <c r="F118" s="62"/>
      <c r="G118" s="64"/>
      <c r="H118" s="60"/>
      <c r="I118" s="63"/>
      <c r="J118" s="60"/>
      <c r="K118" s="60"/>
      <c r="L118" s="65"/>
      <c r="M118" s="60"/>
      <c r="N118" s="65"/>
      <c r="O118" s="65"/>
      <c r="P118" s="65"/>
      <c r="Q118" s="65"/>
      <c r="R118" s="65"/>
      <c r="S118" s="60"/>
      <c r="T118" s="63"/>
    </row>
    <row r="119" spans="1:20" s="2" customFormat="1" ht="20.100000000000001" customHeight="1" x14ac:dyDescent="0.15">
      <c r="A119" s="60"/>
      <c r="B119" s="60"/>
      <c r="C119" s="61"/>
      <c r="D119" s="62"/>
      <c r="E119" s="63"/>
      <c r="F119" s="62"/>
      <c r="G119" s="64"/>
      <c r="H119" s="60"/>
      <c r="I119" s="63"/>
      <c r="J119" s="60"/>
      <c r="K119" s="60"/>
      <c r="L119" s="65"/>
      <c r="M119" s="60"/>
      <c r="N119" s="65"/>
      <c r="O119" s="65"/>
      <c r="P119" s="65"/>
      <c r="Q119" s="65"/>
      <c r="R119" s="65"/>
      <c r="S119" s="60"/>
      <c r="T119" s="63"/>
    </row>
    <row r="120" spans="1:20" s="2" customFormat="1" ht="20.100000000000001" customHeight="1" x14ac:dyDescent="0.15">
      <c r="A120" s="60"/>
      <c r="B120" s="60"/>
      <c r="C120" s="61"/>
      <c r="D120" s="62"/>
      <c r="E120" s="63"/>
      <c r="F120" s="62"/>
      <c r="G120" s="64"/>
      <c r="H120" s="60"/>
      <c r="I120" s="63"/>
      <c r="J120" s="60"/>
      <c r="K120" s="60"/>
      <c r="L120" s="65"/>
      <c r="M120" s="60"/>
      <c r="N120" s="65"/>
      <c r="O120" s="65"/>
      <c r="P120" s="65"/>
      <c r="Q120" s="65"/>
      <c r="R120" s="65"/>
      <c r="S120" s="60"/>
      <c r="T120" s="63"/>
    </row>
  </sheetData>
  <mergeCells count="21"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26:C26"/>
    <mergeCell ref="B27:C27"/>
    <mergeCell ref="B89:C89"/>
    <mergeCell ref="A108:C108"/>
    <mergeCell ref="B109:C109"/>
    <mergeCell ref="A29:C29"/>
    <mergeCell ref="B30:C30"/>
    <mergeCell ref="A32:C32"/>
    <mergeCell ref="B33:C33"/>
    <mergeCell ref="A88:C88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80" orientation="landscape" r:id="rId1"/>
  <headerFooter>
    <oddFooter>&amp;R무량수전노인전문요양원(2023.12.04)</oddFooter>
  </headerFooter>
  <rowBreaks count="4" manualBreakCount="4">
    <brk id="28" max="16383" man="1"/>
    <brk id="51" max="19" man="1"/>
    <brk id="78" max="19" man="1"/>
    <brk id="104" max="19" man="1"/>
  </rowBreaks>
  <ignoredErrors>
    <ignoredError sqref="T106 G51 E2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35"/>
  <sheetViews>
    <sheetView view="pageBreakPreview" zoomScale="115" zoomScaleNormal="100" zoomScaleSheetLayoutView="115" workbookViewId="0">
      <pane ySplit="5" topLeftCell="A6" activePane="bottomLeft" state="frozen"/>
      <selection pane="bottomLeft" activeCell="G6" sqref="G6:G197"/>
    </sheetView>
  </sheetViews>
  <sheetFormatPr defaultColWidth="8.88671875" defaultRowHeight="13.5" x14ac:dyDescent="0.15"/>
  <cols>
    <col min="1" max="1" width="3.21875" style="69" customWidth="1"/>
    <col min="2" max="2" width="3.5546875" style="69" customWidth="1"/>
    <col min="3" max="3" width="20.88671875" style="70" customWidth="1"/>
    <col min="4" max="5" width="11.88671875" style="69" customWidth="1"/>
    <col min="6" max="6" width="12.6640625" style="69" customWidth="1"/>
    <col min="7" max="7" width="8.77734375" style="72" customWidth="1"/>
    <col min="8" max="8" width="26.77734375" style="69" customWidth="1"/>
    <col min="9" max="9" width="11" style="69" customWidth="1"/>
    <col min="10" max="10" width="2" style="69" customWidth="1"/>
    <col min="11" max="11" width="1.88671875" style="69" customWidth="1"/>
    <col min="12" max="12" width="5.109375" style="73" customWidth="1"/>
    <col min="13" max="13" width="1.88671875" style="69" customWidth="1"/>
    <col min="14" max="14" width="3" style="73" customWidth="1"/>
    <col min="15" max="15" width="4" style="73" customWidth="1"/>
    <col min="16" max="16" width="2.109375" style="73" customWidth="1"/>
    <col min="17" max="17" width="1.44140625" style="69" customWidth="1"/>
    <col min="18" max="18" width="11.109375" style="69" customWidth="1"/>
    <col min="19" max="19" width="10.5546875" style="1" customWidth="1"/>
    <col min="20" max="20" width="13.77734375" style="1" customWidth="1"/>
    <col min="21" max="21" width="8.88671875" style="1" customWidth="1"/>
    <col min="22" max="16384" width="8.88671875" style="1"/>
  </cols>
  <sheetData>
    <row r="1" spans="1:20" ht="46.5" customHeight="1" x14ac:dyDescent="0.15">
      <c r="A1" s="478" t="s">
        <v>414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398"/>
    </row>
    <row r="2" spans="1:20" s="2" customFormat="1" ht="19.5" customHeight="1" thickBot="1" x14ac:dyDescent="0.2">
      <c r="A2" s="59" t="s">
        <v>14</v>
      </c>
      <c r="B2" s="60"/>
      <c r="C2" s="61"/>
      <c r="D2" s="62"/>
      <c r="E2" s="63"/>
      <c r="F2" s="62"/>
      <c r="G2" s="64"/>
      <c r="H2" s="60"/>
      <c r="I2" s="63"/>
      <c r="J2" s="60"/>
      <c r="K2" s="60"/>
      <c r="L2" s="65"/>
      <c r="M2" s="60"/>
      <c r="N2" s="65"/>
      <c r="O2" s="65"/>
      <c r="P2" s="65"/>
      <c r="Q2" s="60"/>
      <c r="R2" s="62" t="s">
        <v>15</v>
      </c>
    </row>
    <row r="3" spans="1:20" s="2" customFormat="1" ht="18.95" customHeight="1" x14ac:dyDescent="0.15">
      <c r="A3" s="479" t="s">
        <v>0</v>
      </c>
      <c r="B3" s="475" t="s">
        <v>1</v>
      </c>
      <c r="C3" s="481" t="s">
        <v>2</v>
      </c>
      <c r="D3" s="482" t="s">
        <v>456</v>
      </c>
      <c r="E3" s="482" t="s">
        <v>416</v>
      </c>
      <c r="F3" s="472" t="s">
        <v>215</v>
      </c>
      <c r="G3" s="473"/>
      <c r="H3" s="474" t="s">
        <v>3</v>
      </c>
      <c r="I3" s="475"/>
      <c r="J3" s="475"/>
      <c r="K3" s="475"/>
      <c r="L3" s="475"/>
      <c r="M3" s="475"/>
      <c r="N3" s="475"/>
      <c r="O3" s="475"/>
      <c r="P3" s="475"/>
      <c r="Q3" s="475"/>
      <c r="R3" s="476"/>
    </row>
    <row r="4" spans="1:20" s="2" customFormat="1" ht="18.95" customHeight="1" x14ac:dyDescent="0.15">
      <c r="A4" s="480"/>
      <c r="B4" s="453"/>
      <c r="C4" s="455"/>
      <c r="D4" s="457"/>
      <c r="E4" s="457"/>
      <c r="F4" s="83" t="s">
        <v>222</v>
      </c>
      <c r="G4" s="84" t="s">
        <v>223</v>
      </c>
      <c r="H4" s="462"/>
      <c r="I4" s="453"/>
      <c r="J4" s="453"/>
      <c r="K4" s="453"/>
      <c r="L4" s="453"/>
      <c r="M4" s="453"/>
      <c r="N4" s="453"/>
      <c r="O4" s="453"/>
      <c r="P4" s="453"/>
      <c r="Q4" s="453"/>
      <c r="R4" s="477"/>
      <c r="T4" s="4"/>
    </row>
    <row r="5" spans="1:20" s="2" customFormat="1" ht="20.100000000000001" customHeight="1" x14ac:dyDescent="0.15">
      <c r="A5" s="471" t="s">
        <v>16</v>
      </c>
      <c r="B5" s="447"/>
      <c r="C5" s="448"/>
      <c r="D5" s="329">
        <f>D6+D123+D135+D170+D173+D176+D180+D186+D190+D194</f>
        <v>4617252000</v>
      </c>
      <c r="E5" s="330">
        <f>E6+E123+E135+E170+E173+E176+E180+E186+E190+E194</f>
        <v>4849805000.333334</v>
      </c>
      <c r="F5" s="331">
        <f>E5-D5</f>
        <v>232553000.33333397</v>
      </c>
      <c r="G5" s="332">
        <f>F5/E5*100</f>
        <v>4.7951000157191936</v>
      </c>
      <c r="H5" s="87"/>
      <c r="I5" s="87"/>
      <c r="J5" s="88"/>
      <c r="K5" s="88"/>
      <c r="L5" s="89"/>
      <c r="M5" s="88"/>
      <c r="N5" s="89"/>
      <c r="O5" s="89"/>
      <c r="P5" s="89"/>
      <c r="Q5" s="88"/>
      <c r="R5" s="90"/>
      <c r="S5" s="4">
        <f>'예산내역(세입)'!E5-'예산내역(세출)'!E5</f>
        <v>-0.33333396911621094</v>
      </c>
      <c r="T5" s="58"/>
    </row>
    <row r="6" spans="1:20" s="2" customFormat="1" ht="20.100000000000001" customHeight="1" x14ac:dyDescent="0.15">
      <c r="A6" s="464" t="s">
        <v>17</v>
      </c>
      <c r="B6" s="465"/>
      <c r="C6" s="436"/>
      <c r="D6" s="91">
        <f>D7+D54+D58</f>
        <v>3833591170</v>
      </c>
      <c r="E6" s="92">
        <f>E7+E54+E58</f>
        <v>3982674781.3333335</v>
      </c>
      <c r="F6" s="93">
        <f>E6-D6</f>
        <v>149083611.33333349</v>
      </c>
      <c r="G6" s="94">
        <f>F6/E6*100</f>
        <v>3.743303671996606</v>
      </c>
      <c r="H6" s="95"/>
      <c r="I6" s="96"/>
      <c r="J6" s="95"/>
      <c r="K6" s="95"/>
      <c r="L6" s="97"/>
      <c r="M6" s="95"/>
      <c r="N6" s="97"/>
      <c r="O6" s="97"/>
      <c r="P6" s="97"/>
      <c r="Q6" s="95"/>
      <c r="R6" s="98"/>
    </row>
    <row r="7" spans="1:20" s="2" customFormat="1" ht="20.100000000000001" customHeight="1" x14ac:dyDescent="0.15">
      <c r="A7" s="99"/>
      <c r="B7" s="100" t="s">
        <v>18</v>
      </c>
      <c r="C7" s="100"/>
      <c r="D7" s="91">
        <f>D8+D14+D34+D36++D40</f>
        <v>3526775170</v>
      </c>
      <c r="E7" s="92">
        <f>E8+E14+E34+E36+E40</f>
        <v>3725049491.3333335</v>
      </c>
      <c r="F7" s="93">
        <f>E7-D7</f>
        <v>198274321.33333349</v>
      </c>
      <c r="G7" s="101">
        <f>F7/E7*100</f>
        <v>5.3227298535130005</v>
      </c>
      <c r="H7" s="102"/>
      <c r="I7" s="96"/>
      <c r="J7" s="95"/>
      <c r="K7" s="95"/>
      <c r="L7" s="97"/>
      <c r="M7" s="95"/>
      <c r="N7" s="97"/>
      <c r="O7" s="97"/>
      <c r="P7" s="97"/>
      <c r="Q7" s="95"/>
      <c r="R7" s="98"/>
    </row>
    <row r="8" spans="1:20" s="2" customFormat="1" ht="20.100000000000001" customHeight="1" x14ac:dyDescent="0.15">
      <c r="A8" s="103"/>
      <c r="B8" s="104"/>
      <c r="C8" s="105" t="s">
        <v>19</v>
      </c>
      <c r="D8" s="106">
        <v>2274818520</v>
      </c>
      <c r="E8" s="107">
        <f>R8+R11</f>
        <v>2463144120</v>
      </c>
      <c r="F8" s="108">
        <f>E8-D8</f>
        <v>188325600</v>
      </c>
      <c r="G8" s="109">
        <f>F8/E8*100</f>
        <v>7.6457401932291322</v>
      </c>
      <c r="H8" s="110" t="s">
        <v>301</v>
      </c>
      <c r="I8" s="111"/>
      <c r="J8" s="110"/>
      <c r="K8" s="110"/>
      <c r="L8" s="112"/>
      <c r="M8" s="110"/>
      <c r="N8" s="112"/>
      <c r="O8" s="112"/>
      <c r="P8" s="112"/>
      <c r="Q8" s="113" t="s">
        <v>8</v>
      </c>
      <c r="R8" s="114">
        <f>R9+R10</f>
        <v>2010217560</v>
      </c>
    </row>
    <row r="9" spans="1:20" s="2" customFormat="1" ht="20.100000000000001" customHeight="1" x14ac:dyDescent="0.15">
      <c r="A9" s="103"/>
      <c r="B9" s="327"/>
      <c r="C9" s="115"/>
      <c r="D9" s="116"/>
      <c r="E9" s="117"/>
      <c r="F9" s="118"/>
      <c r="G9" s="109"/>
      <c r="H9" s="119" t="s">
        <v>298</v>
      </c>
      <c r="I9" s="120" t="s">
        <v>224</v>
      </c>
      <c r="J9" s="119"/>
      <c r="K9" s="119"/>
      <c r="L9" s="121"/>
      <c r="M9" s="119"/>
      <c r="N9" s="121"/>
      <c r="O9" s="121"/>
      <c r="P9" s="121"/>
      <c r="Q9" s="122" t="s">
        <v>8</v>
      </c>
      <c r="R9" s="123">
        <v>2008777560</v>
      </c>
    </row>
    <row r="10" spans="1:20" s="2" customFormat="1" ht="20.100000000000001" customHeight="1" x14ac:dyDescent="0.15">
      <c r="A10" s="103"/>
      <c r="B10" s="327"/>
      <c r="C10" s="115"/>
      <c r="D10" s="116"/>
      <c r="E10" s="117"/>
      <c r="F10" s="118"/>
      <c r="G10" s="109"/>
      <c r="H10" s="119" t="s">
        <v>300</v>
      </c>
      <c r="I10" s="120" t="s">
        <v>224</v>
      </c>
      <c r="J10" s="119"/>
      <c r="K10" s="119"/>
      <c r="L10" s="121"/>
      <c r="M10" s="119"/>
      <c r="N10" s="121"/>
      <c r="O10" s="121"/>
      <c r="P10" s="121"/>
      <c r="Q10" s="122" t="s">
        <v>8</v>
      </c>
      <c r="R10" s="123">
        <v>1440000</v>
      </c>
    </row>
    <row r="11" spans="1:20" s="2" customFormat="1" ht="20.100000000000001" customHeight="1" x14ac:dyDescent="0.15">
      <c r="A11" s="103"/>
      <c r="B11" s="327"/>
      <c r="C11" s="115"/>
      <c r="D11" s="116"/>
      <c r="E11" s="117"/>
      <c r="F11" s="118"/>
      <c r="G11" s="109"/>
      <c r="H11" s="124" t="s">
        <v>299</v>
      </c>
      <c r="I11" s="125"/>
      <c r="J11" s="124"/>
      <c r="K11" s="124"/>
      <c r="L11" s="126"/>
      <c r="M11" s="124"/>
      <c r="N11" s="126"/>
      <c r="O11" s="126"/>
      <c r="P11" s="126"/>
      <c r="Q11" s="127" t="s">
        <v>8</v>
      </c>
      <c r="R11" s="128">
        <f>R12+R13</f>
        <v>452926560</v>
      </c>
    </row>
    <row r="12" spans="1:20" s="2" customFormat="1" ht="20.100000000000001" customHeight="1" x14ac:dyDescent="0.15">
      <c r="A12" s="103"/>
      <c r="B12" s="327"/>
      <c r="C12" s="115"/>
      <c r="D12" s="116"/>
      <c r="E12" s="117"/>
      <c r="F12" s="118"/>
      <c r="G12" s="109"/>
      <c r="H12" s="119" t="s">
        <v>298</v>
      </c>
      <c r="I12" s="120" t="s">
        <v>224</v>
      </c>
      <c r="J12" s="119"/>
      <c r="K12" s="119"/>
      <c r="L12" s="121"/>
      <c r="M12" s="119"/>
      <c r="N12" s="121"/>
      <c r="O12" s="121"/>
      <c r="P12" s="121"/>
      <c r="Q12" s="122" t="s">
        <v>8</v>
      </c>
      <c r="R12" s="123">
        <v>446926560</v>
      </c>
    </row>
    <row r="13" spans="1:20" s="2" customFormat="1" ht="20.100000000000001" customHeight="1" x14ac:dyDescent="0.15">
      <c r="A13" s="103"/>
      <c r="B13" s="327"/>
      <c r="C13" s="115"/>
      <c r="D13" s="116"/>
      <c r="E13" s="117"/>
      <c r="F13" s="118"/>
      <c r="G13" s="94"/>
      <c r="H13" s="119" t="s">
        <v>297</v>
      </c>
      <c r="I13" s="120" t="s">
        <v>224</v>
      </c>
      <c r="J13" s="119"/>
      <c r="K13" s="119"/>
      <c r="L13" s="121"/>
      <c r="M13" s="119"/>
      <c r="N13" s="121"/>
      <c r="O13" s="121"/>
      <c r="P13" s="121"/>
      <c r="Q13" s="122" t="s">
        <v>8</v>
      </c>
      <c r="R13" s="123">
        <v>6000000</v>
      </c>
    </row>
    <row r="14" spans="1:20" s="2" customFormat="1" ht="20.100000000000001" customHeight="1" x14ac:dyDescent="0.15">
      <c r="A14" s="103"/>
      <c r="B14" s="129"/>
      <c r="C14" s="105" t="s">
        <v>240</v>
      </c>
      <c r="D14" s="106">
        <v>690516680</v>
      </c>
      <c r="E14" s="107">
        <f>R14+R24</f>
        <v>640222050</v>
      </c>
      <c r="F14" s="130">
        <f>E14-D14</f>
        <v>-50294630</v>
      </c>
      <c r="G14" s="131">
        <f>F14/E14*100</f>
        <v>-7.855810339553285</v>
      </c>
      <c r="H14" s="110" t="s">
        <v>296</v>
      </c>
      <c r="I14" s="111"/>
      <c r="J14" s="110"/>
      <c r="K14" s="110"/>
      <c r="L14" s="112"/>
      <c r="M14" s="110"/>
      <c r="N14" s="112"/>
      <c r="O14" s="112"/>
      <c r="P14" s="112"/>
      <c r="Q14" s="113" t="s">
        <v>8</v>
      </c>
      <c r="R14" s="114">
        <f>R15+R16+R18+R19+R20+R21+R22+R23+R17</f>
        <v>558014570</v>
      </c>
    </row>
    <row r="15" spans="1:20" s="2" customFormat="1" ht="20.100000000000001" customHeight="1" x14ac:dyDescent="0.15">
      <c r="A15" s="103"/>
      <c r="B15" s="129"/>
      <c r="C15" s="115"/>
      <c r="D15" s="116"/>
      <c r="E15" s="117"/>
      <c r="F15" s="132"/>
      <c r="G15" s="109"/>
      <c r="H15" s="119" t="s">
        <v>294</v>
      </c>
      <c r="I15" s="120" t="s">
        <v>224</v>
      </c>
      <c r="J15" s="119"/>
      <c r="K15" s="119"/>
      <c r="L15" s="121"/>
      <c r="M15" s="119"/>
      <c r="N15" s="121"/>
      <c r="O15" s="121"/>
      <c r="P15" s="121"/>
      <c r="Q15" s="122" t="s">
        <v>8</v>
      </c>
      <c r="R15" s="123">
        <v>217786440</v>
      </c>
    </row>
    <row r="16" spans="1:20" s="2" customFormat="1" ht="20.100000000000001" customHeight="1" x14ac:dyDescent="0.15">
      <c r="A16" s="103"/>
      <c r="B16" s="129"/>
      <c r="C16" s="115"/>
      <c r="D16" s="116"/>
      <c r="E16" s="117"/>
      <c r="F16" s="132"/>
      <c r="G16" s="109"/>
      <c r="H16" s="133" t="s">
        <v>293</v>
      </c>
      <c r="I16" s="120" t="s">
        <v>224</v>
      </c>
      <c r="J16" s="119"/>
      <c r="K16" s="119"/>
      <c r="L16" s="121"/>
      <c r="M16" s="119"/>
      <c r="N16" s="121"/>
      <c r="O16" s="121"/>
      <c r="P16" s="121"/>
      <c r="Q16" s="122" t="s">
        <v>8</v>
      </c>
      <c r="R16" s="123">
        <v>96412680</v>
      </c>
    </row>
    <row r="17" spans="1:20" s="2" customFormat="1" ht="20.100000000000001" customHeight="1" x14ac:dyDescent="0.15">
      <c r="A17" s="103"/>
      <c r="B17" s="129"/>
      <c r="C17" s="115"/>
      <c r="D17" s="116"/>
      <c r="E17" s="117"/>
      <c r="F17" s="132"/>
      <c r="G17" s="109"/>
      <c r="H17" s="133" t="s">
        <v>291</v>
      </c>
      <c r="I17" s="120" t="s">
        <v>224</v>
      </c>
      <c r="J17" s="119"/>
      <c r="K17" s="119"/>
      <c r="L17" s="121"/>
      <c r="M17" s="119"/>
      <c r="N17" s="121"/>
      <c r="O17" s="121"/>
      <c r="P17" s="121"/>
      <c r="Q17" s="122" t="s">
        <v>8</v>
      </c>
      <c r="R17" s="123">
        <v>37960000</v>
      </c>
    </row>
    <row r="18" spans="1:20" s="2" customFormat="1" ht="20.100000000000001" customHeight="1" x14ac:dyDescent="0.15">
      <c r="A18" s="103"/>
      <c r="B18" s="129"/>
      <c r="C18" s="115"/>
      <c r="D18" s="116"/>
      <c r="E18" s="117"/>
      <c r="F18" s="132"/>
      <c r="G18" s="109"/>
      <c r="H18" s="133" t="s">
        <v>348</v>
      </c>
      <c r="I18" s="120" t="s">
        <v>224</v>
      </c>
      <c r="J18" s="119"/>
      <c r="K18" s="119"/>
      <c r="L18" s="121"/>
      <c r="M18" s="119"/>
      <c r="N18" s="121"/>
      <c r="O18" s="121"/>
      <c r="P18" s="121"/>
      <c r="Q18" s="122" t="s">
        <v>8</v>
      </c>
      <c r="R18" s="123">
        <v>5751170</v>
      </c>
    </row>
    <row r="19" spans="1:20" s="2" customFormat="1" ht="20.100000000000001" customHeight="1" x14ac:dyDescent="0.15">
      <c r="A19" s="103"/>
      <c r="B19" s="129"/>
      <c r="C19" s="115"/>
      <c r="D19" s="116"/>
      <c r="E19" s="117"/>
      <c r="F19" s="132"/>
      <c r="G19" s="109"/>
      <c r="H19" s="133" t="s">
        <v>351</v>
      </c>
      <c r="I19" s="120" t="s">
        <v>224</v>
      </c>
      <c r="J19" s="119"/>
      <c r="K19" s="119"/>
      <c r="L19" s="121"/>
      <c r="M19" s="119"/>
      <c r="N19" s="121"/>
      <c r="O19" s="121"/>
      <c r="P19" s="121"/>
      <c r="Q19" s="122" t="s">
        <v>8</v>
      </c>
      <c r="R19" s="123">
        <v>43923650</v>
      </c>
    </row>
    <row r="20" spans="1:20" s="2" customFormat="1" ht="20.100000000000001" customHeight="1" x14ac:dyDescent="0.15">
      <c r="A20" s="103"/>
      <c r="B20" s="129"/>
      <c r="C20" s="115"/>
      <c r="D20" s="116"/>
      <c r="E20" s="117"/>
      <c r="F20" s="132"/>
      <c r="G20" s="109"/>
      <c r="H20" s="119" t="s">
        <v>290</v>
      </c>
      <c r="I20" s="120">
        <v>32060680</v>
      </c>
      <c r="J20" s="119" t="s">
        <v>4</v>
      </c>
      <c r="K20" s="119" t="s">
        <v>5</v>
      </c>
      <c r="L20" s="121">
        <v>1</v>
      </c>
      <c r="M20" s="119" t="s">
        <v>12</v>
      </c>
      <c r="N20" s="134" t="s">
        <v>289</v>
      </c>
      <c r="O20" s="135" t="s">
        <v>288</v>
      </c>
      <c r="P20" s="121"/>
      <c r="Q20" s="122" t="s">
        <v>8</v>
      </c>
      <c r="R20" s="123">
        <f>I20*L20</f>
        <v>32060680</v>
      </c>
    </row>
    <row r="21" spans="1:20" s="2" customFormat="1" ht="20.100000000000001" customHeight="1" x14ac:dyDescent="0.15">
      <c r="A21" s="103"/>
      <c r="B21" s="129"/>
      <c r="C21" s="115"/>
      <c r="D21" s="116"/>
      <c r="E21" s="117"/>
      <c r="F21" s="132"/>
      <c r="G21" s="109"/>
      <c r="H21" s="133" t="s">
        <v>353</v>
      </c>
      <c r="I21" s="120">
        <v>96850380</v>
      </c>
      <c r="J21" s="119" t="s">
        <v>4</v>
      </c>
      <c r="K21" s="119" t="s">
        <v>5</v>
      </c>
      <c r="L21" s="121">
        <v>1</v>
      </c>
      <c r="M21" s="119" t="s">
        <v>12</v>
      </c>
      <c r="N21" s="134" t="s">
        <v>141</v>
      </c>
      <c r="O21" s="135" t="s">
        <v>142</v>
      </c>
      <c r="P21" s="121"/>
      <c r="Q21" s="119" t="s">
        <v>8</v>
      </c>
      <c r="R21" s="123">
        <f t="shared" ref="R21:R23" si="0">I21*L21</f>
        <v>96850380</v>
      </c>
    </row>
    <row r="22" spans="1:20" s="2" customFormat="1" ht="19.5" customHeight="1" x14ac:dyDescent="0.15">
      <c r="A22" s="103"/>
      <c r="B22" s="129"/>
      <c r="C22" s="115"/>
      <c r="D22" s="116"/>
      <c r="E22" s="117"/>
      <c r="F22" s="132"/>
      <c r="G22" s="109"/>
      <c r="H22" s="133" t="s">
        <v>352</v>
      </c>
      <c r="I22" s="120">
        <v>19369570</v>
      </c>
      <c r="J22" s="119" t="s">
        <v>4</v>
      </c>
      <c r="K22" s="119" t="s">
        <v>5</v>
      </c>
      <c r="L22" s="121">
        <v>1</v>
      </c>
      <c r="M22" s="119" t="s">
        <v>10</v>
      </c>
      <c r="N22" s="134" t="s">
        <v>286</v>
      </c>
      <c r="O22" s="135" t="s">
        <v>142</v>
      </c>
      <c r="P22" s="121"/>
      <c r="Q22" s="122" t="s">
        <v>8</v>
      </c>
      <c r="R22" s="123">
        <f t="shared" si="0"/>
        <v>19369570</v>
      </c>
    </row>
    <row r="23" spans="1:20" s="2" customFormat="1" ht="20.100000000000001" customHeight="1" x14ac:dyDescent="0.15">
      <c r="A23" s="103"/>
      <c r="B23" s="129"/>
      <c r="C23" s="115"/>
      <c r="D23" s="116"/>
      <c r="E23" s="117"/>
      <c r="F23" s="132"/>
      <c r="G23" s="109"/>
      <c r="H23" s="133" t="s">
        <v>287</v>
      </c>
      <c r="I23" s="120">
        <v>7900000</v>
      </c>
      <c r="J23" s="119" t="s">
        <v>4</v>
      </c>
      <c r="K23" s="119" t="s">
        <v>5</v>
      </c>
      <c r="L23" s="121">
        <v>1</v>
      </c>
      <c r="M23" s="119" t="s">
        <v>10</v>
      </c>
      <c r="N23" s="134" t="s">
        <v>286</v>
      </c>
      <c r="O23" s="135" t="s">
        <v>142</v>
      </c>
      <c r="P23" s="121"/>
      <c r="Q23" s="122" t="s">
        <v>8</v>
      </c>
      <c r="R23" s="123">
        <f t="shared" si="0"/>
        <v>7900000</v>
      </c>
    </row>
    <row r="24" spans="1:20" s="2" customFormat="1" ht="20.100000000000001" customHeight="1" x14ac:dyDescent="0.15">
      <c r="A24" s="103"/>
      <c r="B24" s="129"/>
      <c r="C24" s="115"/>
      <c r="D24" s="116"/>
      <c r="E24" s="117"/>
      <c r="F24" s="132"/>
      <c r="G24" s="109"/>
      <c r="H24" s="129" t="s">
        <v>295</v>
      </c>
      <c r="I24" s="125"/>
      <c r="J24" s="124"/>
      <c r="K24" s="124"/>
      <c r="L24" s="126"/>
      <c r="M24" s="126"/>
      <c r="N24" s="126"/>
      <c r="O24" s="126"/>
      <c r="P24" s="126"/>
      <c r="Q24" s="127" t="s">
        <v>8</v>
      </c>
      <c r="R24" s="128">
        <f>R25+R26+R28+R29+R30+R31+R32+R33+R27</f>
        <v>82207480</v>
      </c>
    </row>
    <row r="25" spans="1:20" s="2" customFormat="1" ht="20.100000000000001" customHeight="1" x14ac:dyDescent="0.15">
      <c r="A25" s="103"/>
      <c r="B25" s="129"/>
      <c r="C25" s="115"/>
      <c r="D25" s="116"/>
      <c r="E25" s="117"/>
      <c r="F25" s="132"/>
      <c r="G25" s="109"/>
      <c r="H25" s="119" t="s">
        <v>294</v>
      </c>
      <c r="I25" s="120" t="s">
        <v>224</v>
      </c>
      <c r="J25" s="119"/>
      <c r="K25" s="119"/>
      <c r="L25" s="121"/>
      <c r="M25" s="119"/>
      <c r="N25" s="121"/>
      <c r="O25" s="121"/>
      <c r="P25" s="121"/>
      <c r="Q25" s="122" t="s">
        <v>8</v>
      </c>
      <c r="R25" s="123">
        <v>32067840</v>
      </c>
    </row>
    <row r="26" spans="1:20" s="2" customFormat="1" ht="20.100000000000001" customHeight="1" x14ac:dyDescent="0.15">
      <c r="A26" s="103"/>
      <c r="B26" s="129"/>
      <c r="C26" s="115"/>
      <c r="D26" s="116"/>
      <c r="E26" s="117"/>
      <c r="F26" s="132"/>
      <c r="G26" s="109"/>
      <c r="H26" s="133" t="s">
        <v>293</v>
      </c>
      <c r="I26" s="120" t="s">
        <v>224</v>
      </c>
      <c r="J26" s="119"/>
      <c r="K26" s="119"/>
      <c r="L26" s="121"/>
      <c r="M26" s="119"/>
      <c r="N26" s="121"/>
      <c r="O26" s="121"/>
      <c r="P26" s="121"/>
      <c r="Q26" s="122" t="s">
        <v>8</v>
      </c>
      <c r="R26" s="123">
        <v>2139480</v>
      </c>
    </row>
    <row r="27" spans="1:20" s="2" customFormat="1" ht="20.100000000000001" customHeight="1" x14ac:dyDescent="0.15">
      <c r="A27" s="103"/>
      <c r="B27" s="129"/>
      <c r="C27" s="115"/>
      <c r="D27" s="116"/>
      <c r="E27" s="117"/>
      <c r="F27" s="132"/>
      <c r="G27" s="109"/>
      <c r="H27" s="133" t="s">
        <v>291</v>
      </c>
      <c r="I27" s="120" t="s">
        <v>224</v>
      </c>
      <c r="J27" s="119"/>
      <c r="K27" s="119"/>
      <c r="L27" s="121"/>
      <c r="M27" s="119"/>
      <c r="N27" s="121"/>
      <c r="O27" s="121"/>
      <c r="P27" s="121"/>
      <c r="Q27" s="122" t="s">
        <v>8</v>
      </c>
      <c r="R27" s="123">
        <v>8940000</v>
      </c>
    </row>
    <row r="28" spans="1:20" s="2" customFormat="1" ht="20.100000000000001" customHeight="1" thickBot="1" x14ac:dyDescent="0.2">
      <c r="A28" s="136"/>
      <c r="B28" s="137"/>
      <c r="C28" s="138"/>
      <c r="D28" s="139"/>
      <c r="E28" s="140"/>
      <c r="F28" s="141"/>
      <c r="G28" s="142"/>
      <c r="H28" s="394" t="s">
        <v>292</v>
      </c>
      <c r="I28" s="143" t="s">
        <v>224</v>
      </c>
      <c r="J28" s="144"/>
      <c r="K28" s="144"/>
      <c r="L28" s="145"/>
      <c r="M28" s="144"/>
      <c r="N28" s="145"/>
      <c r="O28" s="145"/>
      <c r="P28" s="145"/>
      <c r="Q28" s="146" t="s">
        <v>8</v>
      </c>
      <c r="R28" s="147">
        <v>789120</v>
      </c>
    </row>
    <row r="29" spans="1:20" s="2" customFormat="1" ht="20.100000000000001" customHeight="1" x14ac:dyDescent="0.15">
      <c r="A29" s="103"/>
      <c r="B29" s="129"/>
      <c r="C29" s="347"/>
      <c r="D29" s="162"/>
      <c r="E29" s="348"/>
      <c r="F29" s="164"/>
      <c r="G29" s="349"/>
      <c r="H29" s="133" t="s">
        <v>351</v>
      </c>
      <c r="I29" s="350" t="s">
        <v>224</v>
      </c>
      <c r="J29" s="351"/>
      <c r="K29" s="351"/>
      <c r="L29" s="352"/>
      <c r="M29" s="351"/>
      <c r="N29" s="352"/>
      <c r="O29" s="352"/>
      <c r="P29" s="352"/>
      <c r="Q29" s="353" t="s">
        <v>8</v>
      </c>
      <c r="R29" s="123">
        <v>5141740</v>
      </c>
    </row>
    <row r="30" spans="1:20" s="2" customFormat="1" ht="20.100000000000001" customHeight="1" x14ac:dyDescent="0.15">
      <c r="A30" s="103"/>
      <c r="B30" s="129"/>
      <c r="C30" s="347"/>
      <c r="D30" s="162"/>
      <c r="E30" s="348"/>
      <c r="F30" s="164"/>
      <c r="G30" s="349"/>
      <c r="H30" s="351" t="s">
        <v>290</v>
      </c>
      <c r="I30" s="350">
        <v>7272670</v>
      </c>
      <c r="J30" s="351" t="s">
        <v>4</v>
      </c>
      <c r="K30" s="351" t="s">
        <v>5</v>
      </c>
      <c r="L30" s="352">
        <v>1</v>
      </c>
      <c r="M30" s="351" t="s">
        <v>12</v>
      </c>
      <c r="N30" s="399" t="s">
        <v>289</v>
      </c>
      <c r="O30" s="400" t="s">
        <v>288</v>
      </c>
      <c r="P30" s="352"/>
      <c r="Q30" s="353" t="s">
        <v>8</v>
      </c>
      <c r="R30" s="123">
        <f>I30*L30</f>
        <v>7272670</v>
      </c>
    </row>
    <row r="31" spans="1:20" s="2" customFormat="1" ht="20.100000000000001" customHeight="1" x14ac:dyDescent="0.15">
      <c r="A31" s="103"/>
      <c r="B31" s="129"/>
      <c r="C31" s="347"/>
      <c r="D31" s="162"/>
      <c r="E31" s="348"/>
      <c r="F31" s="164"/>
      <c r="G31" s="349"/>
      <c r="H31" s="133" t="s">
        <v>353</v>
      </c>
      <c r="I31" s="350">
        <v>20297230</v>
      </c>
      <c r="J31" s="351" t="s">
        <v>4</v>
      </c>
      <c r="K31" s="351" t="s">
        <v>5</v>
      </c>
      <c r="L31" s="352">
        <v>1</v>
      </c>
      <c r="M31" s="351" t="s">
        <v>12</v>
      </c>
      <c r="N31" s="399" t="s">
        <v>141</v>
      </c>
      <c r="O31" s="400" t="s">
        <v>142</v>
      </c>
      <c r="P31" s="352"/>
      <c r="Q31" s="351" t="s">
        <v>8</v>
      </c>
      <c r="R31" s="123">
        <f>I31*L31</f>
        <v>20297230</v>
      </c>
    </row>
    <row r="32" spans="1:20" s="2" customFormat="1" ht="20.100000000000001" customHeight="1" x14ac:dyDescent="0.15">
      <c r="A32" s="103"/>
      <c r="B32" s="129"/>
      <c r="C32" s="115"/>
      <c r="D32" s="116"/>
      <c r="E32" s="117"/>
      <c r="F32" s="132"/>
      <c r="G32" s="109"/>
      <c r="H32" s="133" t="s">
        <v>352</v>
      </c>
      <c r="I32" s="120">
        <v>4059400</v>
      </c>
      <c r="J32" s="119" t="s">
        <v>4</v>
      </c>
      <c r="K32" s="119" t="s">
        <v>5</v>
      </c>
      <c r="L32" s="121">
        <v>1</v>
      </c>
      <c r="M32" s="119" t="s">
        <v>10</v>
      </c>
      <c r="N32" s="134" t="s">
        <v>286</v>
      </c>
      <c r="O32" s="135" t="s">
        <v>142</v>
      </c>
      <c r="P32" s="121"/>
      <c r="Q32" s="122" t="s">
        <v>8</v>
      </c>
      <c r="R32" s="123">
        <f>I32*L32</f>
        <v>4059400</v>
      </c>
      <c r="T32" s="4"/>
    </row>
    <row r="33" spans="1:21" s="2" customFormat="1" ht="20.100000000000001" customHeight="1" x14ac:dyDescent="0.15">
      <c r="A33" s="103"/>
      <c r="B33" s="148"/>
      <c r="C33" s="115"/>
      <c r="D33" s="116"/>
      <c r="E33" s="117"/>
      <c r="F33" s="132"/>
      <c r="G33" s="109"/>
      <c r="H33" s="133" t="s">
        <v>287</v>
      </c>
      <c r="I33" s="120">
        <v>1500000</v>
      </c>
      <c r="J33" s="119" t="s">
        <v>4</v>
      </c>
      <c r="K33" s="119" t="s">
        <v>5</v>
      </c>
      <c r="L33" s="121">
        <v>1</v>
      </c>
      <c r="M33" s="119" t="s">
        <v>10</v>
      </c>
      <c r="N33" s="134" t="s">
        <v>286</v>
      </c>
      <c r="O33" s="135" t="s">
        <v>142</v>
      </c>
      <c r="P33" s="121"/>
      <c r="Q33" s="122" t="s">
        <v>8</v>
      </c>
      <c r="R33" s="123">
        <f>I33*L33</f>
        <v>1500000</v>
      </c>
    </row>
    <row r="34" spans="1:21" s="2" customFormat="1" ht="20.100000000000001" customHeight="1" x14ac:dyDescent="0.15">
      <c r="A34" s="103"/>
      <c r="B34" s="148"/>
      <c r="C34" s="149" t="s">
        <v>20</v>
      </c>
      <c r="D34" s="150">
        <v>1500000</v>
      </c>
      <c r="E34" s="107">
        <f>R34+R35</f>
        <v>1500000</v>
      </c>
      <c r="F34" s="130">
        <f>E34-D34</f>
        <v>0</v>
      </c>
      <c r="G34" s="131">
        <f>F34/E34*100</f>
        <v>0</v>
      </c>
      <c r="H34" s="110" t="s">
        <v>285</v>
      </c>
      <c r="I34" s="111">
        <v>1000000</v>
      </c>
      <c r="J34" s="110" t="s">
        <v>4</v>
      </c>
      <c r="K34" s="110" t="s">
        <v>5</v>
      </c>
      <c r="L34" s="112">
        <v>1</v>
      </c>
      <c r="M34" s="110" t="s">
        <v>12</v>
      </c>
      <c r="N34" s="112"/>
      <c r="O34" s="112"/>
      <c r="P34" s="112"/>
      <c r="Q34" s="113" t="s">
        <v>8</v>
      </c>
      <c r="R34" s="385">
        <f t="shared" ref="R34:R35" si="1">I34*L34</f>
        <v>1000000</v>
      </c>
    </row>
    <row r="35" spans="1:21" s="2" customFormat="1" ht="20.100000000000001" customHeight="1" x14ac:dyDescent="0.15">
      <c r="A35" s="103"/>
      <c r="B35" s="148"/>
      <c r="C35" s="151"/>
      <c r="D35" s="152"/>
      <c r="E35" s="153"/>
      <c r="F35" s="154"/>
      <c r="G35" s="94"/>
      <c r="H35" s="155" t="s">
        <v>284</v>
      </c>
      <c r="I35" s="156">
        <v>500000</v>
      </c>
      <c r="J35" s="155" t="s">
        <v>4</v>
      </c>
      <c r="K35" s="155" t="s">
        <v>5</v>
      </c>
      <c r="L35" s="157">
        <v>1</v>
      </c>
      <c r="M35" s="155" t="s">
        <v>12</v>
      </c>
      <c r="N35" s="157"/>
      <c r="O35" s="157"/>
      <c r="P35" s="157"/>
      <c r="Q35" s="158" t="s">
        <v>8</v>
      </c>
      <c r="R35" s="386">
        <f t="shared" si="1"/>
        <v>500000</v>
      </c>
    </row>
    <row r="36" spans="1:21" s="2" customFormat="1" ht="20.100000000000001" customHeight="1" x14ac:dyDescent="0.15">
      <c r="A36" s="103"/>
      <c r="B36" s="148"/>
      <c r="C36" s="105" t="s">
        <v>21</v>
      </c>
      <c r="D36" s="106">
        <v>250088720</v>
      </c>
      <c r="E36" s="107">
        <f>R36+R38+R37+R39</f>
        <v>268962271.33333331</v>
      </c>
      <c r="F36" s="159">
        <f>E36-D36</f>
        <v>18873551.333333313</v>
      </c>
      <c r="G36" s="131">
        <f>F36/E36*100</f>
        <v>7.0171742823894938</v>
      </c>
      <c r="H36" s="160" t="s">
        <v>283</v>
      </c>
      <c r="I36" s="111">
        <f>R8+R14</f>
        <v>2568232130</v>
      </c>
      <c r="J36" s="110" t="s">
        <v>4</v>
      </c>
      <c r="K36" s="110" t="s">
        <v>22</v>
      </c>
      <c r="L36" s="112">
        <v>12</v>
      </c>
      <c r="M36" s="110" t="s">
        <v>9</v>
      </c>
      <c r="N36" s="112"/>
      <c r="O36" s="112"/>
      <c r="P36" s="112"/>
      <c r="Q36" s="110" t="s">
        <v>8</v>
      </c>
      <c r="R36" s="114">
        <v>233367768</v>
      </c>
      <c r="S36" s="4"/>
    </row>
    <row r="37" spans="1:21" s="2" customFormat="1" ht="11.25" x14ac:dyDescent="0.15">
      <c r="A37" s="103"/>
      <c r="B37" s="148"/>
      <c r="C37" s="161"/>
      <c r="D37" s="162"/>
      <c r="E37" s="163"/>
      <c r="F37" s="164"/>
      <c r="G37" s="165"/>
      <c r="H37" s="129" t="s">
        <v>282</v>
      </c>
      <c r="I37" s="125">
        <v>-400000</v>
      </c>
      <c r="J37" s="124" t="s">
        <v>4</v>
      </c>
      <c r="K37" s="124" t="s">
        <v>22</v>
      </c>
      <c r="L37" s="126">
        <v>20</v>
      </c>
      <c r="M37" s="124" t="s">
        <v>7</v>
      </c>
      <c r="N37" s="126"/>
      <c r="O37" s="126"/>
      <c r="P37" s="126"/>
      <c r="Q37" s="124" t="s">
        <v>8</v>
      </c>
      <c r="R37" s="128">
        <f>I37*L37</f>
        <v>-8000000</v>
      </c>
      <c r="S37" s="4"/>
    </row>
    <row r="38" spans="1:21" s="2" customFormat="1" ht="20.100000000000001" customHeight="1" x14ac:dyDescent="0.15">
      <c r="A38" s="103"/>
      <c r="B38" s="148"/>
      <c r="C38" s="115"/>
      <c r="D38" s="116"/>
      <c r="E38" s="117"/>
      <c r="F38" s="132"/>
      <c r="G38" s="109"/>
      <c r="H38" s="129" t="s">
        <v>281</v>
      </c>
      <c r="I38" s="125">
        <f>R11+R24</f>
        <v>535134040</v>
      </c>
      <c r="J38" s="124" t="s">
        <v>4</v>
      </c>
      <c r="K38" s="124" t="s">
        <v>22</v>
      </c>
      <c r="L38" s="126">
        <v>12</v>
      </c>
      <c r="M38" s="124" t="s">
        <v>9</v>
      </c>
      <c r="N38" s="126"/>
      <c r="O38" s="126"/>
      <c r="P38" s="126"/>
      <c r="Q38" s="124" t="s">
        <v>8</v>
      </c>
      <c r="R38" s="128">
        <f>I38/L38</f>
        <v>44594503.333333336</v>
      </c>
      <c r="S38" s="4"/>
    </row>
    <row r="39" spans="1:21" s="2" customFormat="1" ht="11.25" x14ac:dyDescent="0.15">
      <c r="A39" s="103"/>
      <c r="B39" s="148"/>
      <c r="C39" s="115"/>
      <c r="D39" s="116"/>
      <c r="E39" s="117"/>
      <c r="F39" s="132"/>
      <c r="G39" s="109"/>
      <c r="H39" s="129" t="s">
        <v>280</v>
      </c>
      <c r="I39" s="338">
        <v>-200000</v>
      </c>
      <c r="J39" s="337" t="s">
        <v>4</v>
      </c>
      <c r="K39" s="337" t="s">
        <v>5</v>
      </c>
      <c r="L39" s="339">
        <v>5</v>
      </c>
      <c r="M39" s="337" t="s">
        <v>7</v>
      </c>
      <c r="N39" s="339"/>
      <c r="O39" s="339"/>
      <c r="P39" s="339"/>
      <c r="Q39" s="361" t="s">
        <v>8</v>
      </c>
      <c r="R39" s="128">
        <f>I39*L39</f>
        <v>-1000000</v>
      </c>
      <c r="S39" s="4"/>
      <c r="U39" s="4"/>
    </row>
    <row r="40" spans="1:21" s="2" customFormat="1" ht="20.100000000000001" customHeight="1" x14ac:dyDescent="0.15">
      <c r="A40" s="103"/>
      <c r="B40" s="148"/>
      <c r="C40" s="105" t="s">
        <v>23</v>
      </c>
      <c r="D40" s="106">
        <v>309851250</v>
      </c>
      <c r="E40" s="107">
        <f>R40+R47</f>
        <v>351221050</v>
      </c>
      <c r="F40" s="130">
        <f>E40-D40</f>
        <v>41369800</v>
      </c>
      <c r="G40" s="131">
        <f>F40/E40*100</f>
        <v>11.778849815522161</v>
      </c>
      <c r="H40" s="160" t="s">
        <v>279</v>
      </c>
      <c r="I40" s="111">
        <f>R42+R43+R44+R45+R46</f>
        <v>295304290</v>
      </c>
      <c r="J40" s="110" t="s">
        <v>4</v>
      </c>
      <c r="K40" s="110" t="s">
        <v>5</v>
      </c>
      <c r="L40" s="112">
        <v>1</v>
      </c>
      <c r="M40" s="110" t="s">
        <v>12</v>
      </c>
      <c r="N40" s="112"/>
      <c r="O40" s="112"/>
      <c r="P40" s="112"/>
      <c r="Q40" s="110" t="s">
        <v>8</v>
      </c>
      <c r="R40" s="114">
        <f>I40*L40</f>
        <v>295304290</v>
      </c>
      <c r="S40" s="4"/>
    </row>
    <row r="41" spans="1:21" s="2" customFormat="1" ht="15.75" customHeight="1" x14ac:dyDescent="0.15">
      <c r="A41" s="103"/>
      <c r="B41" s="129"/>
      <c r="C41" s="115"/>
      <c r="D41" s="116"/>
      <c r="E41" s="117"/>
      <c r="F41" s="132"/>
      <c r="G41" s="109"/>
      <c r="H41" s="124" t="s">
        <v>331</v>
      </c>
      <c r="I41" s="125"/>
      <c r="J41" s="124"/>
      <c r="K41" s="124"/>
      <c r="L41" s="126"/>
      <c r="M41" s="124"/>
      <c r="N41" s="126"/>
      <c r="O41" s="126"/>
      <c r="P41" s="126"/>
      <c r="Q41" s="126"/>
      <c r="R41" s="168"/>
      <c r="S41" s="57"/>
    </row>
    <row r="42" spans="1:21" s="2" customFormat="1" ht="20.100000000000001" customHeight="1" x14ac:dyDescent="0.15">
      <c r="A42" s="103"/>
      <c r="B42" s="129"/>
      <c r="C42" s="115"/>
      <c r="D42" s="116"/>
      <c r="E42" s="117"/>
      <c r="F42" s="132"/>
      <c r="G42" s="109"/>
      <c r="H42" s="119" t="s">
        <v>277</v>
      </c>
      <c r="I42" s="120">
        <f>R8+R14</f>
        <v>2568232130</v>
      </c>
      <c r="J42" s="119" t="s">
        <v>4</v>
      </c>
      <c r="K42" s="119" t="s">
        <v>5</v>
      </c>
      <c r="L42" s="467">
        <v>3.5000000000000003E-2</v>
      </c>
      <c r="M42" s="467"/>
      <c r="N42" s="121"/>
      <c r="O42" s="121"/>
      <c r="P42" s="121"/>
      <c r="Q42" s="119" t="s">
        <v>8</v>
      </c>
      <c r="R42" s="123">
        <f>ROUNDDOWN(I42*L42,-1)</f>
        <v>89888120</v>
      </c>
    </row>
    <row r="43" spans="1:21" s="2" customFormat="1" ht="20.100000000000001" customHeight="1" x14ac:dyDescent="0.15">
      <c r="A43" s="103"/>
      <c r="B43" s="129"/>
      <c r="C43" s="115"/>
      <c r="D43" s="116"/>
      <c r="E43" s="117"/>
      <c r="F43" s="132"/>
      <c r="G43" s="109"/>
      <c r="H43" s="119" t="s">
        <v>276</v>
      </c>
      <c r="I43" s="120">
        <f>R42</f>
        <v>89888120</v>
      </c>
      <c r="J43" s="119" t="s">
        <v>4</v>
      </c>
      <c r="K43" s="119" t="s">
        <v>5</v>
      </c>
      <c r="L43" s="467">
        <v>0.12809999999999999</v>
      </c>
      <c r="M43" s="467"/>
      <c r="N43" s="121"/>
      <c r="O43" s="121"/>
      <c r="P43" s="121"/>
      <c r="Q43" s="122" t="s">
        <v>8</v>
      </c>
      <c r="R43" s="123">
        <f>ROUNDDOWN(I43*L43,-1)</f>
        <v>11514660</v>
      </c>
      <c r="S43" s="4"/>
    </row>
    <row r="44" spans="1:21" s="2" customFormat="1" ht="20.100000000000001" customHeight="1" x14ac:dyDescent="0.15">
      <c r="A44" s="103"/>
      <c r="B44" s="129"/>
      <c r="C44" s="115"/>
      <c r="D44" s="116"/>
      <c r="E44" s="117"/>
      <c r="F44" s="132"/>
      <c r="G44" s="109"/>
      <c r="H44" s="119" t="s">
        <v>275</v>
      </c>
      <c r="I44" s="120">
        <f>I42</f>
        <v>2568232130</v>
      </c>
      <c r="J44" s="119" t="s">
        <v>4</v>
      </c>
      <c r="K44" s="119" t="s">
        <v>5</v>
      </c>
      <c r="L44" s="470">
        <v>4.4999999999999998E-2</v>
      </c>
      <c r="M44" s="470"/>
      <c r="N44" s="121"/>
      <c r="O44" s="121"/>
      <c r="P44" s="121"/>
      <c r="Q44" s="119" t="s">
        <v>8</v>
      </c>
      <c r="R44" s="123">
        <f>ROUNDDOWN(I44*L44,-1)</f>
        <v>115570440</v>
      </c>
    </row>
    <row r="45" spans="1:21" s="2" customFormat="1" ht="20.100000000000001" customHeight="1" x14ac:dyDescent="0.15">
      <c r="A45" s="103"/>
      <c r="B45" s="129"/>
      <c r="C45" s="115"/>
      <c r="D45" s="116"/>
      <c r="E45" s="117"/>
      <c r="F45" s="132"/>
      <c r="G45" s="109"/>
      <c r="H45" s="119" t="s">
        <v>274</v>
      </c>
      <c r="I45" s="120">
        <f>I42</f>
        <v>2568232130</v>
      </c>
      <c r="J45" s="119" t="s">
        <v>4</v>
      </c>
      <c r="K45" s="119" t="s">
        <v>5</v>
      </c>
      <c r="L45" s="467">
        <v>2.2499999999999999E-2</v>
      </c>
      <c r="M45" s="467"/>
      <c r="N45" s="121"/>
      <c r="O45" s="121"/>
      <c r="P45" s="121"/>
      <c r="Q45" s="119" t="s">
        <v>8</v>
      </c>
      <c r="R45" s="123">
        <f>ROUNDDOWN(I45*L45,-1)</f>
        <v>57785220</v>
      </c>
    </row>
    <row r="46" spans="1:21" s="2" customFormat="1" ht="20.100000000000001" customHeight="1" x14ac:dyDescent="0.15">
      <c r="A46" s="103"/>
      <c r="B46" s="129"/>
      <c r="C46" s="115"/>
      <c r="D46" s="116"/>
      <c r="E46" s="117"/>
      <c r="F46" s="132"/>
      <c r="G46" s="109"/>
      <c r="H46" s="119" t="s">
        <v>273</v>
      </c>
      <c r="I46" s="120">
        <f>I42</f>
        <v>2568232130</v>
      </c>
      <c r="J46" s="119" t="s">
        <v>4</v>
      </c>
      <c r="K46" s="119" t="s">
        <v>5</v>
      </c>
      <c r="L46" s="467">
        <v>8.0000000000000002E-3</v>
      </c>
      <c r="M46" s="467"/>
      <c r="N46" s="121"/>
      <c r="O46" s="121"/>
      <c r="P46" s="121"/>
      <c r="Q46" s="119" t="s">
        <v>8</v>
      </c>
      <c r="R46" s="123">
        <f>ROUNDDOWN(I46*L46,-1)</f>
        <v>20545850</v>
      </c>
    </row>
    <row r="47" spans="1:21" s="2" customFormat="1" ht="18" customHeight="1" x14ac:dyDescent="0.15">
      <c r="A47" s="103"/>
      <c r="B47" s="129"/>
      <c r="C47" s="115"/>
      <c r="D47" s="116"/>
      <c r="E47" s="117"/>
      <c r="F47" s="132"/>
      <c r="G47" s="109"/>
      <c r="H47" s="124" t="s">
        <v>278</v>
      </c>
      <c r="I47" s="125">
        <f>R49+R50+R51+R52+R53</f>
        <v>55916760</v>
      </c>
      <c r="J47" s="124" t="s">
        <v>4</v>
      </c>
      <c r="K47" s="124" t="s">
        <v>5</v>
      </c>
      <c r="L47" s="126">
        <v>1</v>
      </c>
      <c r="M47" s="124" t="s">
        <v>12</v>
      </c>
      <c r="N47" s="126"/>
      <c r="O47" s="126"/>
      <c r="P47" s="126"/>
      <c r="Q47" s="127" t="s">
        <v>8</v>
      </c>
      <c r="R47" s="128">
        <f>I47*L47</f>
        <v>55916760</v>
      </c>
      <c r="S47" s="4"/>
    </row>
    <row r="48" spans="1:21" s="2" customFormat="1" ht="15.75" customHeight="1" x14ac:dyDescent="0.15">
      <c r="A48" s="103"/>
      <c r="B48" s="129"/>
      <c r="C48" s="115"/>
      <c r="D48" s="116"/>
      <c r="E48" s="117"/>
      <c r="F48" s="132"/>
      <c r="G48" s="109"/>
      <c r="H48" s="124" t="s">
        <v>332</v>
      </c>
      <c r="I48" s="125"/>
      <c r="J48" s="124"/>
      <c r="K48" s="124"/>
      <c r="L48" s="126"/>
      <c r="M48" s="124"/>
      <c r="N48" s="126"/>
      <c r="O48" s="126"/>
      <c r="P48" s="126"/>
      <c r="Q48" s="126"/>
      <c r="R48" s="168"/>
      <c r="S48" s="57"/>
    </row>
    <row r="49" spans="1:20" s="2" customFormat="1" ht="20.100000000000001" customHeight="1" x14ac:dyDescent="0.15">
      <c r="A49" s="103"/>
      <c r="B49" s="129"/>
      <c r="C49" s="115"/>
      <c r="D49" s="116"/>
      <c r="E49" s="117"/>
      <c r="F49" s="132"/>
      <c r="G49" s="109"/>
      <c r="H49" s="119" t="s">
        <v>277</v>
      </c>
      <c r="I49" s="120">
        <f>R11+R24</f>
        <v>535134040</v>
      </c>
      <c r="J49" s="119" t="s">
        <v>4</v>
      </c>
      <c r="K49" s="119" t="s">
        <v>5</v>
      </c>
      <c r="L49" s="467">
        <v>3.5450000000000002E-2</v>
      </c>
      <c r="M49" s="467"/>
      <c r="N49" s="121"/>
      <c r="O49" s="121"/>
      <c r="P49" s="121"/>
      <c r="Q49" s="119" t="s">
        <v>8</v>
      </c>
      <c r="R49" s="123">
        <f>ROUNDDOWN(I49*L49,-1)</f>
        <v>18970500</v>
      </c>
      <c r="S49" s="4"/>
      <c r="T49" s="4"/>
    </row>
    <row r="50" spans="1:20" s="2" customFormat="1" ht="20.100000000000001" customHeight="1" x14ac:dyDescent="0.15">
      <c r="A50" s="103"/>
      <c r="B50" s="129"/>
      <c r="C50" s="115"/>
      <c r="D50" s="116"/>
      <c r="E50" s="117"/>
      <c r="F50" s="132"/>
      <c r="G50" s="109"/>
      <c r="H50" s="119" t="s">
        <v>276</v>
      </c>
      <c r="I50" s="120">
        <f>R49</f>
        <v>18970500</v>
      </c>
      <c r="J50" s="119" t="s">
        <v>4</v>
      </c>
      <c r="K50" s="119" t="s">
        <v>5</v>
      </c>
      <c r="L50" s="467">
        <v>0.12809999999999999</v>
      </c>
      <c r="M50" s="467"/>
      <c r="N50" s="121"/>
      <c r="O50" s="121"/>
      <c r="P50" s="121"/>
      <c r="Q50" s="122" t="s">
        <v>8</v>
      </c>
      <c r="R50" s="123">
        <f>ROUNDDOWN(I50*L50,-1)</f>
        <v>2430120</v>
      </c>
    </row>
    <row r="51" spans="1:20" s="2" customFormat="1" ht="20.100000000000001" customHeight="1" x14ac:dyDescent="0.15">
      <c r="A51" s="103"/>
      <c r="B51" s="129"/>
      <c r="C51" s="115"/>
      <c r="D51" s="116"/>
      <c r="E51" s="117"/>
      <c r="F51" s="132"/>
      <c r="G51" s="109"/>
      <c r="H51" s="119" t="s">
        <v>275</v>
      </c>
      <c r="I51" s="120">
        <f>I49</f>
        <v>535134040</v>
      </c>
      <c r="J51" s="119" t="s">
        <v>4</v>
      </c>
      <c r="K51" s="119" t="s">
        <v>5</v>
      </c>
      <c r="L51" s="470">
        <v>4.4999999999999998E-2</v>
      </c>
      <c r="M51" s="470"/>
      <c r="N51" s="121"/>
      <c r="O51" s="121"/>
      <c r="P51" s="121"/>
      <c r="Q51" s="119" t="s">
        <v>8</v>
      </c>
      <c r="R51" s="123">
        <f>ROUNDDOWN(I51*L51,-1)</f>
        <v>24081030</v>
      </c>
    </row>
    <row r="52" spans="1:20" s="2" customFormat="1" ht="20.100000000000001" customHeight="1" x14ac:dyDescent="0.15">
      <c r="A52" s="103"/>
      <c r="B52" s="129"/>
      <c r="C52" s="115"/>
      <c r="D52" s="116"/>
      <c r="E52" s="117"/>
      <c r="F52" s="132"/>
      <c r="G52" s="109"/>
      <c r="H52" s="119" t="s">
        <v>274</v>
      </c>
      <c r="I52" s="120">
        <f>I49</f>
        <v>535134040</v>
      </c>
      <c r="J52" s="119" t="s">
        <v>4</v>
      </c>
      <c r="K52" s="119" t="s">
        <v>5</v>
      </c>
      <c r="L52" s="467">
        <v>1.15E-2</v>
      </c>
      <c r="M52" s="467"/>
      <c r="N52" s="121"/>
      <c r="O52" s="121"/>
      <c r="P52" s="121"/>
      <c r="Q52" s="119" t="s">
        <v>8</v>
      </c>
      <c r="R52" s="123">
        <f>ROUNDDOWN(I52*L52,-1)</f>
        <v>6154040</v>
      </c>
    </row>
    <row r="53" spans="1:20" s="2" customFormat="1" ht="20.100000000000001" customHeight="1" x14ac:dyDescent="0.15">
      <c r="A53" s="103"/>
      <c r="B53" s="166"/>
      <c r="C53" s="345"/>
      <c r="D53" s="247"/>
      <c r="E53" s="354"/>
      <c r="F53" s="154"/>
      <c r="G53" s="346"/>
      <c r="H53" s="356" t="s">
        <v>273</v>
      </c>
      <c r="I53" s="357">
        <f>I49</f>
        <v>535134040</v>
      </c>
      <c r="J53" s="356" t="s">
        <v>4</v>
      </c>
      <c r="K53" s="356" t="s">
        <v>5</v>
      </c>
      <c r="L53" s="468">
        <v>8.0000000000000002E-3</v>
      </c>
      <c r="M53" s="468"/>
      <c r="N53" s="358"/>
      <c r="O53" s="358"/>
      <c r="P53" s="358"/>
      <c r="Q53" s="356" t="s">
        <v>8</v>
      </c>
      <c r="R53" s="386">
        <f>ROUNDDOWN(I53*L53,-1)</f>
        <v>4281070</v>
      </c>
    </row>
    <row r="54" spans="1:20" s="2" customFormat="1" ht="20.100000000000001" customHeight="1" x14ac:dyDescent="0.15">
      <c r="A54" s="103"/>
      <c r="B54" s="469" t="s">
        <v>24</v>
      </c>
      <c r="C54" s="439"/>
      <c r="D54" s="247">
        <f>D55+D56+D57</f>
        <v>5680000</v>
      </c>
      <c r="E54" s="354">
        <f>E55+E56+E57</f>
        <v>5680000</v>
      </c>
      <c r="F54" s="203">
        <f t="shared" ref="F54:F60" si="2">E54-D54</f>
        <v>0</v>
      </c>
      <c r="G54" s="346">
        <f>F54/E54*100</f>
        <v>0</v>
      </c>
      <c r="H54" s="155"/>
      <c r="I54" s="156"/>
      <c r="J54" s="155"/>
      <c r="K54" s="155"/>
      <c r="L54" s="157"/>
      <c r="M54" s="155"/>
      <c r="N54" s="157"/>
      <c r="O54" s="157"/>
      <c r="P54" s="157"/>
      <c r="Q54" s="155"/>
      <c r="R54" s="167"/>
    </row>
    <row r="55" spans="1:20" s="2" customFormat="1" ht="20.100000000000001" customHeight="1" thickBot="1" x14ac:dyDescent="0.2">
      <c r="A55" s="136"/>
      <c r="B55" s="401"/>
      <c r="C55" s="171" t="s">
        <v>381</v>
      </c>
      <c r="D55" s="172">
        <v>5500000</v>
      </c>
      <c r="E55" s="172">
        <f>R55</f>
        <v>5500000</v>
      </c>
      <c r="F55" s="402">
        <f t="shared" si="2"/>
        <v>0</v>
      </c>
      <c r="G55" s="346">
        <f>F55/E55*100</f>
        <v>0</v>
      </c>
      <c r="H55" s="403" t="s">
        <v>272</v>
      </c>
      <c r="I55" s="175">
        <v>5500000</v>
      </c>
      <c r="J55" s="174" t="s">
        <v>4</v>
      </c>
      <c r="K55" s="174" t="s">
        <v>5</v>
      </c>
      <c r="L55" s="176">
        <v>1</v>
      </c>
      <c r="M55" s="174" t="s">
        <v>12</v>
      </c>
      <c r="N55" s="176"/>
      <c r="O55" s="176"/>
      <c r="P55" s="176"/>
      <c r="Q55" s="174" t="s">
        <v>8</v>
      </c>
      <c r="R55" s="178">
        <f>I55*L55</f>
        <v>5500000</v>
      </c>
    </row>
    <row r="56" spans="1:20" s="2" customFormat="1" ht="20.100000000000001" customHeight="1" x14ac:dyDescent="0.15">
      <c r="A56" s="103"/>
      <c r="B56" s="362"/>
      <c r="C56" s="347" t="s">
        <v>25</v>
      </c>
      <c r="D56" s="162">
        <v>0</v>
      </c>
      <c r="E56" s="348">
        <f>R56</f>
        <v>0</v>
      </c>
      <c r="F56" s="363">
        <f t="shared" si="2"/>
        <v>0</v>
      </c>
      <c r="G56" s="346">
        <v>0</v>
      </c>
      <c r="H56" s="337"/>
      <c r="I56" s="338"/>
      <c r="J56" s="337"/>
      <c r="K56" s="337"/>
      <c r="L56" s="339"/>
      <c r="M56" s="337"/>
      <c r="N56" s="339"/>
      <c r="O56" s="339"/>
      <c r="P56" s="339"/>
      <c r="Q56" s="361" t="s">
        <v>8</v>
      </c>
      <c r="R56" s="128">
        <v>0</v>
      </c>
    </row>
    <row r="57" spans="1:20" s="2" customFormat="1" ht="20.100000000000001" customHeight="1" x14ac:dyDescent="0.15">
      <c r="A57" s="220"/>
      <c r="B57" s="376"/>
      <c r="C57" s="179" t="s">
        <v>26</v>
      </c>
      <c r="D57" s="404">
        <v>180000</v>
      </c>
      <c r="E57" s="92">
        <f>R57</f>
        <v>180000</v>
      </c>
      <c r="F57" s="170">
        <f t="shared" si="2"/>
        <v>0</v>
      </c>
      <c r="G57" s="101"/>
      <c r="H57" s="377" t="s">
        <v>271</v>
      </c>
      <c r="I57" s="378">
        <v>15000</v>
      </c>
      <c r="J57" s="377" t="s">
        <v>4</v>
      </c>
      <c r="K57" s="377" t="s">
        <v>5</v>
      </c>
      <c r="L57" s="379">
        <v>12</v>
      </c>
      <c r="M57" s="377" t="s">
        <v>9</v>
      </c>
      <c r="N57" s="379"/>
      <c r="O57" s="379"/>
      <c r="P57" s="379"/>
      <c r="Q57" s="405" t="s">
        <v>8</v>
      </c>
      <c r="R57" s="98">
        <f>I57*L57</f>
        <v>180000</v>
      </c>
    </row>
    <row r="58" spans="1:20" s="2" customFormat="1" ht="20.100000000000001" customHeight="1" x14ac:dyDescent="0.15">
      <c r="A58" s="103"/>
      <c r="B58" s="166" t="s">
        <v>27</v>
      </c>
      <c r="C58" s="326"/>
      <c r="D58" s="247">
        <f>D59+D60+D84+D110+D112</f>
        <v>301136000</v>
      </c>
      <c r="E58" s="354">
        <f>E59+E60+E84+E110+E112</f>
        <v>251945290</v>
      </c>
      <c r="F58" s="154">
        <f t="shared" si="2"/>
        <v>-49190710</v>
      </c>
      <c r="G58" s="346">
        <f>F58/E58*100</f>
        <v>-19.524361816805545</v>
      </c>
      <c r="H58" s="355"/>
      <c r="I58" s="156"/>
      <c r="J58" s="155"/>
      <c r="K58" s="155"/>
      <c r="L58" s="157"/>
      <c r="M58" s="155"/>
      <c r="N58" s="157"/>
      <c r="O58" s="157"/>
      <c r="P58" s="157"/>
      <c r="Q58" s="155"/>
      <c r="R58" s="167"/>
    </row>
    <row r="59" spans="1:20" s="2" customFormat="1" ht="20.100000000000001" customHeight="1" x14ac:dyDescent="0.15">
      <c r="A59" s="103"/>
      <c r="B59" s="148"/>
      <c r="C59" s="179" t="s">
        <v>28</v>
      </c>
      <c r="D59" s="169">
        <v>3200000</v>
      </c>
      <c r="E59" s="92">
        <f>R59</f>
        <v>3200000</v>
      </c>
      <c r="F59" s="170">
        <f t="shared" si="2"/>
        <v>0</v>
      </c>
      <c r="G59" s="94">
        <f>F59/E59*100</f>
        <v>0</v>
      </c>
      <c r="H59" s="95" t="s">
        <v>270</v>
      </c>
      <c r="I59" s="96">
        <v>3200000</v>
      </c>
      <c r="J59" s="95" t="s">
        <v>4</v>
      </c>
      <c r="K59" s="95" t="s">
        <v>5</v>
      </c>
      <c r="L59" s="97">
        <v>1</v>
      </c>
      <c r="M59" s="95" t="s">
        <v>12</v>
      </c>
      <c r="N59" s="97"/>
      <c r="O59" s="97"/>
      <c r="P59" s="97"/>
      <c r="Q59" s="180" t="s">
        <v>8</v>
      </c>
      <c r="R59" s="98">
        <f>I59*L59</f>
        <v>3200000</v>
      </c>
    </row>
    <row r="60" spans="1:20" s="2" customFormat="1" ht="20.100000000000001" customHeight="1" x14ac:dyDescent="0.15">
      <c r="A60" s="103"/>
      <c r="B60" s="129"/>
      <c r="C60" s="115" t="s">
        <v>29</v>
      </c>
      <c r="D60" s="116">
        <v>71739220</v>
      </c>
      <c r="E60" s="117">
        <f>R60+SUM(R66:R83)</f>
        <v>71197220</v>
      </c>
      <c r="F60" s="118">
        <f t="shared" si="2"/>
        <v>-542000</v>
      </c>
      <c r="G60" s="131">
        <f>F60/E60*100</f>
        <v>-0.76126567863183414</v>
      </c>
      <c r="H60" s="124" t="s">
        <v>30</v>
      </c>
      <c r="I60" s="125"/>
      <c r="J60" s="124"/>
      <c r="K60" s="124"/>
      <c r="L60" s="126"/>
      <c r="M60" s="124"/>
      <c r="N60" s="126"/>
      <c r="O60" s="126"/>
      <c r="P60" s="126"/>
      <c r="Q60" s="127" t="s">
        <v>8</v>
      </c>
      <c r="R60" s="128">
        <f>SUM(R61:R65)</f>
        <v>29300000</v>
      </c>
    </row>
    <row r="61" spans="1:20" s="2" customFormat="1" ht="20.100000000000001" customHeight="1" x14ac:dyDescent="0.15">
      <c r="A61" s="103"/>
      <c r="B61" s="129"/>
      <c r="C61" s="115"/>
      <c r="D61" s="116"/>
      <c r="E61" s="117"/>
      <c r="F61" s="118"/>
      <c r="G61" s="181"/>
      <c r="H61" s="124" t="s">
        <v>31</v>
      </c>
      <c r="I61" s="125">
        <v>1200000</v>
      </c>
      <c r="J61" s="124" t="s">
        <v>4</v>
      </c>
      <c r="K61" s="124" t="s">
        <v>5</v>
      </c>
      <c r="L61" s="126">
        <v>12</v>
      </c>
      <c r="M61" s="124" t="s">
        <v>9</v>
      </c>
      <c r="N61" s="126"/>
      <c r="O61" s="126"/>
      <c r="P61" s="126"/>
      <c r="Q61" s="127" t="s">
        <v>8</v>
      </c>
      <c r="R61" s="128">
        <f t="shared" ref="R61:R82" si="3">I61*L61</f>
        <v>14400000</v>
      </c>
    </row>
    <row r="62" spans="1:20" s="2" customFormat="1" ht="20.100000000000001" customHeight="1" x14ac:dyDescent="0.15">
      <c r="A62" s="103"/>
      <c r="B62" s="129"/>
      <c r="C62" s="115"/>
      <c r="D62" s="116"/>
      <c r="E62" s="117"/>
      <c r="F62" s="118"/>
      <c r="G62" s="181"/>
      <c r="H62" s="124" t="s">
        <v>32</v>
      </c>
      <c r="I62" s="125">
        <v>4500000</v>
      </c>
      <c r="J62" s="124" t="s">
        <v>4</v>
      </c>
      <c r="K62" s="124" t="s">
        <v>5</v>
      </c>
      <c r="L62" s="126">
        <v>1</v>
      </c>
      <c r="M62" s="124" t="s">
        <v>12</v>
      </c>
      <c r="N62" s="182"/>
      <c r="O62" s="126"/>
      <c r="P62" s="126"/>
      <c r="Q62" s="127" t="s">
        <v>8</v>
      </c>
      <c r="R62" s="128">
        <f t="shared" si="3"/>
        <v>4500000</v>
      </c>
    </row>
    <row r="63" spans="1:20" s="2" customFormat="1" ht="20.100000000000001" customHeight="1" x14ac:dyDescent="0.15">
      <c r="A63" s="103"/>
      <c r="B63" s="129"/>
      <c r="C63" s="115"/>
      <c r="D63" s="116"/>
      <c r="E63" s="117"/>
      <c r="F63" s="118"/>
      <c r="G63" s="181"/>
      <c r="H63" s="124" t="s">
        <v>95</v>
      </c>
      <c r="I63" s="125">
        <v>500000</v>
      </c>
      <c r="J63" s="124" t="s">
        <v>4</v>
      </c>
      <c r="K63" s="124" t="s">
        <v>5</v>
      </c>
      <c r="L63" s="126">
        <v>1</v>
      </c>
      <c r="M63" s="124" t="s">
        <v>12</v>
      </c>
      <c r="N63" s="182"/>
      <c r="O63" s="126"/>
      <c r="P63" s="126"/>
      <c r="Q63" s="127" t="s">
        <v>8</v>
      </c>
      <c r="R63" s="128">
        <f t="shared" si="3"/>
        <v>500000</v>
      </c>
    </row>
    <row r="64" spans="1:20" s="2" customFormat="1" ht="20.100000000000001" customHeight="1" x14ac:dyDescent="0.15">
      <c r="A64" s="103"/>
      <c r="B64" s="129"/>
      <c r="C64" s="115"/>
      <c r="D64" s="116"/>
      <c r="E64" s="117"/>
      <c r="F64" s="118"/>
      <c r="G64" s="181"/>
      <c r="H64" s="124" t="s">
        <v>33</v>
      </c>
      <c r="I64" s="125">
        <v>300000</v>
      </c>
      <c r="J64" s="124" t="s">
        <v>4</v>
      </c>
      <c r="K64" s="124" t="s">
        <v>5</v>
      </c>
      <c r="L64" s="126">
        <v>1</v>
      </c>
      <c r="M64" s="124" t="s">
        <v>12</v>
      </c>
      <c r="N64" s="182"/>
      <c r="O64" s="126"/>
      <c r="P64" s="126"/>
      <c r="Q64" s="127" t="s">
        <v>8</v>
      </c>
      <c r="R64" s="128">
        <f t="shared" si="3"/>
        <v>300000</v>
      </c>
    </row>
    <row r="65" spans="1:21" s="2" customFormat="1" ht="20.100000000000001" customHeight="1" x14ac:dyDescent="0.15">
      <c r="A65" s="103"/>
      <c r="B65" s="129"/>
      <c r="C65" s="115"/>
      <c r="D65" s="116"/>
      <c r="E65" s="117"/>
      <c r="F65" s="118"/>
      <c r="G65" s="181"/>
      <c r="H65" s="124" t="s">
        <v>34</v>
      </c>
      <c r="I65" s="125">
        <v>800000</v>
      </c>
      <c r="J65" s="124" t="s">
        <v>4</v>
      </c>
      <c r="K65" s="124" t="s">
        <v>5</v>
      </c>
      <c r="L65" s="126">
        <v>12</v>
      </c>
      <c r="M65" s="124" t="s">
        <v>9</v>
      </c>
      <c r="N65" s="182"/>
      <c r="O65" s="126"/>
      <c r="P65" s="126"/>
      <c r="Q65" s="127" t="s">
        <v>8</v>
      </c>
      <c r="R65" s="128">
        <f t="shared" si="3"/>
        <v>9600000</v>
      </c>
    </row>
    <row r="66" spans="1:21" s="2" customFormat="1" ht="20.100000000000001" customHeight="1" x14ac:dyDescent="0.15">
      <c r="A66" s="103"/>
      <c r="B66" s="129"/>
      <c r="C66" s="115"/>
      <c r="D66" s="116"/>
      <c r="E66" s="117"/>
      <c r="F66" s="118"/>
      <c r="G66" s="181"/>
      <c r="H66" s="124" t="s">
        <v>145</v>
      </c>
      <c r="I66" s="125">
        <v>1200000</v>
      </c>
      <c r="J66" s="124" t="s">
        <v>4</v>
      </c>
      <c r="K66" s="124" t="s">
        <v>5</v>
      </c>
      <c r="L66" s="126">
        <v>4</v>
      </c>
      <c r="M66" s="124" t="s">
        <v>10</v>
      </c>
      <c r="N66" s="182" t="s">
        <v>144</v>
      </c>
      <c r="O66" s="126"/>
      <c r="P66" s="126"/>
      <c r="Q66" s="127" t="s">
        <v>8</v>
      </c>
      <c r="R66" s="128">
        <f t="shared" si="3"/>
        <v>4800000</v>
      </c>
    </row>
    <row r="67" spans="1:21" s="2" customFormat="1" ht="20.100000000000001" customHeight="1" x14ac:dyDescent="0.15">
      <c r="A67" s="103"/>
      <c r="B67" s="129"/>
      <c r="C67" s="115"/>
      <c r="D67" s="116"/>
      <c r="E67" s="117"/>
      <c r="F67" s="118"/>
      <c r="G67" s="181"/>
      <c r="H67" s="124" t="s">
        <v>35</v>
      </c>
      <c r="I67" s="125">
        <v>1000</v>
      </c>
      <c r="J67" s="124" t="s">
        <v>4</v>
      </c>
      <c r="K67" s="124" t="s">
        <v>5</v>
      </c>
      <c r="L67" s="126">
        <v>12</v>
      </c>
      <c r="M67" s="124" t="s">
        <v>9</v>
      </c>
      <c r="N67" s="126"/>
      <c r="O67" s="126"/>
      <c r="P67" s="126"/>
      <c r="Q67" s="127" t="s">
        <v>8</v>
      </c>
      <c r="R67" s="128">
        <f t="shared" si="3"/>
        <v>12000</v>
      </c>
      <c r="S67" s="4"/>
    </row>
    <row r="68" spans="1:21" s="2" customFormat="1" ht="20.100000000000001" customHeight="1" x14ac:dyDescent="0.15">
      <c r="A68" s="103"/>
      <c r="B68" s="129"/>
      <c r="C68" s="115"/>
      <c r="D68" s="116"/>
      <c r="E68" s="117"/>
      <c r="F68" s="118"/>
      <c r="G68" s="181"/>
      <c r="H68" s="124" t="s">
        <v>36</v>
      </c>
      <c r="I68" s="125">
        <v>40000</v>
      </c>
      <c r="J68" s="124" t="s">
        <v>4</v>
      </c>
      <c r="K68" s="124" t="s">
        <v>5</v>
      </c>
      <c r="L68" s="126">
        <v>12</v>
      </c>
      <c r="M68" s="124" t="s">
        <v>9</v>
      </c>
      <c r="N68" s="126"/>
      <c r="O68" s="126"/>
      <c r="P68" s="126"/>
      <c r="Q68" s="127" t="s">
        <v>8</v>
      </c>
      <c r="R68" s="128">
        <f t="shared" si="3"/>
        <v>480000</v>
      </c>
    </row>
    <row r="69" spans="1:21" s="2" customFormat="1" ht="20.100000000000001" customHeight="1" x14ac:dyDescent="0.15">
      <c r="A69" s="103"/>
      <c r="B69" s="129"/>
      <c r="C69" s="327"/>
      <c r="D69" s="183"/>
      <c r="E69" s="117"/>
      <c r="F69" s="132"/>
      <c r="G69" s="109"/>
      <c r="H69" s="124" t="s">
        <v>37</v>
      </c>
      <c r="I69" s="125">
        <v>15000</v>
      </c>
      <c r="J69" s="124" t="s">
        <v>4</v>
      </c>
      <c r="K69" s="124" t="s">
        <v>5</v>
      </c>
      <c r="L69" s="126">
        <v>12</v>
      </c>
      <c r="M69" s="124" t="s">
        <v>9</v>
      </c>
      <c r="N69" s="126"/>
      <c r="O69" s="126"/>
      <c r="P69" s="126"/>
      <c r="Q69" s="127" t="s">
        <v>8</v>
      </c>
      <c r="R69" s="128">
        <f t="shared" si="3"/>
        <v>180000</v>
      </c>
    </row>
    <row r="70" spans="1:21" s="2" customFormat="1" ht="20.100000000000001" customHeight="1" x14ac:dyDescent="0.15">
      <c r="A70" s="103"/>
      <c r="B70" s="148"/>
      <c r="C70" s="327"/>
      <c r="D70" s="183"/>
      <c r="E70" s="117"/>
      <c r="F70" s="132"/>
      <c r="G70" s="109"/>
      <c r="H70" s="124" t="s">
        <v>38</v>
      </c>
      <c r="I70" s="125">
        <v>116240</v>
      </c>
      <c r="J70" s="124" t="s">
        <v>4</v>
      </c>
      <c r="K70" s="124" t="s">
        <v>5</v>
      </c>
      <c r="L70" s="126">
        <v>12</v>
      </c>
      <c r="M70" s="124" t="s">
        <v>9</v>
      </c>
      <c r="N70" s="126"/>
      <c r="O70" s="126"/>
      <c r="P70" s="126"/>
      <c r="Q70" s="127" t="s">
        <v>8</v>
      </c>
      <c r="R70" s="128">
        <f t="shared" si="3"/>
        <v>1394880</v>
      </c>
      <c r="U70" s="4">
        <f>'예산내역(세입)'!E5-'예산내역(세출)'!E5</f>
        <v>-0.33333396911621094</v>
      </c>
    </row>
    <row r="71" spans="1:21" s="2" customFormat="1" ht="20.100000000000001" customHeight="1" x14ac:dyDescent="0.15">
      <c r="A71" s="103"/>
      <c r="B71" s="148"/>
      <c r="C71" s="327"/>
      <c r="D71" s="183"/>
      <c r="E71" s="117"/>
      <c r="F71" s="132"/>
      <c r="G71" s="109"/>
      <c r="H71" s="124" t="s">
        <v>39</v>
      </c>
      <c r="I71" s="125">
        <v>400000</v>
      </c>
      <c r="J71" s="124" t="s">
        <v>4</v>
      </c>
      <c r="K71" s="124" t="s">
        <v>5</v>
      </c>
      <c r="L71" s="126">
        <v>12</v>
      </c>
      <c r="M71" s="124" t="s">
        <v>9</v>
      </c>
      <c r="N71" s="126"/>
      <c r="O71" s="126"/>
      <c r="P71" s="126"/>
      <c r="Q71" s="127" t="s">
        <v>8</v>
      </c>
      <c r="R71" s="128">
        <f t="shared" si="3"/>
        <v>4800000</v>
      </c>
    </row>
    <row r="72" spans="1:21" s="2" customFormat="1" ht="19.5" customHeight="1" x14ac:dyDescent="0.15">
      <c r="A72" s="103"/>
      <c r="B72" s="148"/>
      <c r="C72" s="115"/>
      <c r="D72" s="184"/>
      <c r="E72" s="148"/>
      <c r="F72" s="185"/>
      <c r="G72" s="186"/>
      <c r="H72" s="124" t="s">
        <v>40</v>
      </c>
      <c r="I72" s="125">
        <v>132000</v>
      </c>
      <c r="J72" s="124" t="s">
        <v>4</v>
      </c>
      <c r="K72" s="124" t="s">
        <v>5</v>
      </c>
      <c r="L72" s="126">
        <v>12</v>
      </c>
      <c r="M72" s="124" t="s">
        <v>9</v>
      </c>
      <c r="N72" s="126"/>
      <c r="O72" s="126"/>
      <c r="P72" s="126"/>
      <c r="Q72" s="127" t="s">
        <v>8</v>
      </c>
      <c r="R72" s="128">
        <f t="shared" si="3"/>
        <v>1584000</v>
      </c>
    </row>
    <row r="73" spans="1:21" s="2" customFormat="1" ht="20.100000000000001" customHeight="1" x14ac:dyDescent="0.15">
      <c r="A73" s="103"/>
      <c r="B73" s="129"/>
      <c r="C73" s="148"/>
      <c r="D73" s="116"/>
      <c r="E73" s="117"/>
      <c r="F73" s="118"/>
      <c r="G73" s="181"/>
      <c r="H73" s="187" t="s">
        <v>143</v>
      </c>
      <c r="I73" s="125">
        <v>140000</v>
      </c>
      <c r="J73" s="124" t="s">
        <v>4</v>
      </c>
      <c r="K73" s="124" t="s">
        <v>5</v>
      </c>
      <c r="L73" s="126">
        <v>12</v>
      </c>
      <c r="M73" s="124" t="s">
        <v>9</v>
      </c>
      <c r="N73" s="126"/>
      <c r="O73" s="126"/>
      <c r="P73" s="126"/>
      <c r="Q73" s="127" t="s">
        <v>8</v>
      </c>
      <c r="R73" s="128">
        <f t="shared" si="3"/>
        <v>1680000</v>
      </c>
    </row>
    <row r="74" spans="1:21" s="2" customFormat="1" ht="20.100000000000001" customHeight="1" x14ac:dyDescent="0.15">
      <c r="A74" s="103"/>
      <c r="B74" s="148"/>
      <c r="C74" s="327"/>
      <c r="D74" s="183"/>
      <c r="E74" s="117"/>
      <c r="F74" s="118"/>
      <c r="G74" s="181"/>
      <c r="H74" s="124" t="s">
        <v>41</v>
      </c>
      <c r="I74" s="125">
        <v>300000</v>
      </c>
      <c r="J74" s="124" t="s">
        <v>4</v>
      </c>
      <c r="K74" s="124" t="s">
        <v>5</v>
      </c>
      <c r="L74" s="126">
        <v>12</v>
      </c>
      <c r="M74" s="124" t="s">
        <v>9</v>
      </c>
      <c r="N74" s="126"/>
      <c r="O74" s="126"/>
      <c r="P74" s="126"/>
      <c r="Q74" s="127" t="s">
        <v>8</v>
      </c>
      <c r="R74" s="128">
        <f t="shared" si="3"/>
        <v>3600000</v>
      </c>
    </row>
    <row r="75" spans="1:21" s="2" customFormat="1" ht="20.100000000000001" customHeight="1" x14ac:dyDescent="0.15">
      <c r="A75" s="103"/>
      <c r="B75" s="148"/>
      <c r="C75" s="327"/>
      <c r="D75" s="183"/>
      <c r="E75" s="117"/>
      <c r="F75" s="132"/>
      <c r="G75" s="109"/>
      <c r="H75" s="124" t="s">
        <v>42</v>
      </c>
      <c r="I75" s="125">
        <v>200000</v>
      </c>
      <c r="J75" s="124" t="s">
        <v>4</v>
      </c>
      <c r="K75" s="124" t="s">
        <v>5</v>
      </c>
      <c r="L75" s="126">
        <v>12</v>
      </c>
      <c r="M75" s="124" t="s">
        <v>9</v>
      </c>
      <c r="N75" s="126"/>
      <c r="O75" s="126"/>
      <c r="P75" s="126"/>
      <c r="Q75" s="127" t="s">
        <v>8</v>
      </c>
      <c r="R75" s="128">
        <f t="shared" si="3"/>
        <v>2400000</v>
      </c>
    </row>
    <row r="76" spans="1:21" s="2" customFormat="1" ht="20.100000000000001" customHeight="1" x14ac:dyDescent="0.15">
      <c r="A76" s="103"/>
      <c r="B76" s="148"/>
      <c r="C76" s="327"/>
      <c r="D76" s="183"/>
      <c r="E76" s="117"/>
      <c r="F76" s="118"/>
      <c r="G76" s="181"/>
      <c r="H76" s="188" t="s">
        <v>43</v>
      </c>
      <c r="I76" s="125">
        <v>63000</v>
      </c>
      <c r="J76" s="124" t="s">
        <v>4</v>
      </c>
      <c r="K76" s="124" t="s">
        <v>5</v>
      </c>
      <c r="L76" s="126">
        <v>12</v>
      </c>
      <c r="M76" s="124" t="s">
        <v>9</v>
      </c>
      <c r="N76" s="126"/>
      <c r="O76" s="126"/>
      <c r="P76" s="126"/>
      <c r="Q76" s="127" t="s">
        <v>8</v>
      </c>
      <c r="R76" s="128">
        <f t="shared" si="3"/>
        <v>756000</v>
      </c>
    </row>
    <row r="77" spans="1:21" s="2" customFormat="1" ht="20.100000000000001" customHeight="1" x14ac:dyDescent="0.15">
      <c r="A77" s="103"/>
      <c r="B77" s="148"/>
      <c r="C77" s="327"/>
      <c r="D77" s="183"/>
      <c r="E77" s="117"/>
      <c r="F77" s="132"/>
      <c r="G77" s="109"/>
      <c r="H77" s="124" t="s">
        <v>162</v>
      </c>
      <c r="I77" s="189">
        <v>350000</v>
      </c>
      <c r="J77" s="124" t="s">
        <v>4</v>
      </c>
      <c r="K77" s="124" t="s">
        <v>5</v>
      </c>
      <c r="L77" s="126">
        <v>12</v>
      </c>
      <c r="M77" s="124" t="s">
        <v>9</v>
      </c>
      <c r="N77" s="126"/>
      <c r="O77" s="126"/>
      <c r="P77" s="126"/>
      <c r="Q77" s="127" t="s">
        <v>8</v>
      </c>
      <c r="R77" s="128">
        <f t="shared" si="3"/>
        <v>4200000</v>
      </c>
    </row>
    <row r="78" spans="1:21" s="2" customFormat="1" ht="20.100000000000001" customHeight="1" x14ac:dyDescent="0.15">
      <c r="A78" s="103"/>
      <c r="B78" s="148"/>
      <c r="C78" s="327"/>
      <c r="D78" s="183"/>
      <c r="E78" s="117"/>
      <c r="F78" s="132"/>
      <c r="G78" s="109"/>
      <c r="H78" s="124" t="s">
        <v>44</v>
      </c>
      <c r="I78" s="125">
        <v>330000</v>
      </c>
      <c r="J78" s="124" t="s">
        <v>4</v>
      </c>
      <c r="K78" s="124" t="s">
        <v>5</v>
      </c>
      <c r="L78" s="126">
        <v>12</v>
      </c>
      <c r="M78" s="124" t="s">
        <v>9</v>
      </c>
      <c r="N78" s="126"/>
      <c r="O78" s="126"/>
      <c r="P78" s="126"/>
      <c r="Q78" s="127" t="s">
        <v>8</v>
      </c>
      <c r="R78" s="128">
        <f t="shared" si="3"/>
        <v>3960000</v>
      </c>
    </row>
    <row r="79" spans="1:21" s="2" customFormat="1" ht="20.100000000000001" customHeight="1" x14ac:dyDescent="0.15">
      <c r="A79" s="103"/>
      <c r="B79" s="129"/>
      <c r="C79" s="115"/>
      <c r="D79" s="116"/>
      <c r="E79" s="117"/>
      <c r="F79" s="132"/>
      <c r="G79" s="109"/>
      <c r="H79" s="124" t="s">
        <v>149</v>
      </c>
      <c r="I79" s="125">
        <v>300000</v>
      </c>
      <c r="J79" s="124" t="s">
        <v>4</v>
      </c>
      <c r="K79" s="124" t="s">
        <v>5</v>
      </c>
      <c r="L79" s="126">
        <v>12</v>
      </c>
      <c r="M79" s="124" t="s">
        <v>9</v>
      </c>
      <c r="N79" s="126"/>
      <c r="O79" s="126"/>
      <c r="P79" s="126"/>
      <c r="Q79" s="127" t="s">
        <v>8</v>
      </c>
      <c r="R79" s="128">
        <f t="shared" si="3"/>
        <v>3600000</v>
      </c>
    </row>
    <row r="80" spans="1:21" s="2" customFormat="1" ht="20.100000000000001" customHeight="1" x14ac:dyDescent="0.15">
      <c r="A80" s="103"/>
      <c r="B80" s="129"/>
      <c r="C80" s="115"/>
      <c r="D80" s="116"/>
      <c r="E80" s="117"/>
      <c r="F80" s="132"/>
      <c r="G80" s="109"/>
      <c r="H80" s="124" t="s">
        <v>376</v>
      </c>
      <c r="I80" s="125">
        <v>300000</v>
      </c>
      <c r="J80" s="124" t="s">
        <v>4</v>
      </c>
      <c r="K80" s="124" t="s">
        <v>5</v>
      </c>
      <c r="L80" s="126">
        <v>2</v>
      </c>
      <c r="M80" s="124" t="s">
        <v>10</v>
      </c>
      <c r="N80" s="126"/>
      <c r="O80" s="126"/>
      <c r="P80" s="126"/>
      <c r="Q80" s="127" t="s">
        <v>8</v>
      </c>
      <c r="R80" s="128">
        <f t="shared" si="3"/>
        <v>600000</v>
      </c>
    </row>
    <row r="81" spans="1:20" s="2" customFormat="1" ht="18.75" customHeight="1" thickBot="1" x14ac:dyDescent="0.2">
      <c r="A81" s="136"/>
      <c r="B81" s="137"/>
      <c r="C81" s="138"/>
      <c r="D81" s="139"/>
      <c r="E81" s="140"/>
      <c r="F81" s="211"/>
      <c r="G81" s="212"/>
      <c r="H81" s="191" t="s">
        <v>345</v>
      </c>
      <c r="I81" s="192">
        <v>200000</v>
      </c>
      <c r="J81" s="191" t="s">
        <v>4</v>
      </c>
      <c r="K81" s="191" t="s">
        <v>5</v>
      </c>
      <c r="L81" s="193">
        <v>2</v>
      </c>
      <c r="M81" s="191" t="s">
        <v>9</v>
      </c>
      <c r="N81" s="193"/>
      <c r="O81" s="193"/>
      <c r="P81" s="193"/>
      <c r="Q81" s="199" t="s">
        <v>8</v>
      </c>
      <c r="R81" s="194">
        <f t="shared" si="3"/>
        <v>400000</v>
      </c>
    </row>
    <row r="82" spans="1:20" s="2" customFormat="1" ht="20.100000000000001" customHeight="1" x14ac:dyDescent="0.15">
      <c r="A82" s="103"/>
      <c r="B82" s="129"/>
      <c r="C82" s="115"/>
      <c r="D82" s="116"/>
      <c r="E82" s="117"/>
      <c r="F82" s="118"/>
      <c r="G82" s="181"/>
      <c r="H82" s="124" t="s">
        <v>218</v>
      </c>
      <c r="I82" s="125">
        <v>200000</v>
      </c>
      <c r="J82" s="124" t="s">
        <v>4</v>
      </c>
      <c r="K82" s="124" t="s">
        <v>5</v>
      </c>
      <c r="L82" s="126">
        <v>12</v>
      </c>
      <c r="M82" s="124" t="s">
        <v>9</v>
      </c>
      <c r="N82" s="126"/>
      <c r="O82" s="126"/>
      <c r="P82" s="126"/>
      <c r="Q82" s="127" t="s">
        <v>8</v>
      </c>
      <c r="R82" s="128">
        <f t="shared" si="3"/>
        <v>2400000</v>
      </c>
    </row>
    <row r="83" spans="1:20" s="2" customFormat="1" ht="20.100000000000001" customHeight="1" x14ac:dyDescent="0.15">
      <c r="A83" s="103"/>
      <c r="B83" s="362"/>
      <c r="C83" s="347"/>
      <c r="D83" s="162"/>
      <c r="E83" s="348"/>
      <c r="F83" s="164"/>
      <c r="G83" s="349"/>
      <c r="H83" s="337" t="s">
        <v>231</v>
      </c>
      <c r="I83" s="338">
        <v>5050343</v>
      </c>
      <c r="J83" s="337" t="s">
        <v>4</v>
      </c>
      <c r="K83" s="337" t="s">
        <v>5</v>
      </c>
      <c r="L83" s="339">
        <v>1</v>
      </c>
      <c r="M83" s="337" t="s">
        <v>13</v>
      </c>
      <c r="N83" s="339"/>
      <c r="O83" s="339"/>
      <c r="P83" s="339"/>
      <c r="Q83" s="337" t="s">
        <v>8</v>
      </c>
      <c r="R83" s="128">
        <f>ROUND(I83*L83,-1)</f>
        <v>5050340</v>
      </c>
    </row>
    <row r="84" spans="1:20" s="2" customFormat="1" ht="20.100000000000001" customHeight="1" x14ac:dyDescent="0.15">
      <c r="A84" s="103"/>
      <c r="B84" s="148"/>
      <c r="C84" s="344" t="s">
        <v>246</v>
      </c>
      <c r="D84" s="106">
        <v>146208070</v>
      </c>
      <c r="E84" s="340">
        <f>SUM(R84:R109)</f>
        <v>146208070</v>
      </c>
      <c r="F84" s="366">
        <f>E84-D84</f>
        <v>0</v>
      </c>
      <c r="G84" s="365">
        <f>F84/E84*100</f>
        <v>0</v>
      </c>
      <c r="H84" s="110" t="s">
        <v>377</v>
      </c>
      <c r="I84" s="111">
        <v>110000</v>
      </c>
      <c r="J84" s="110" t="s">
        <v>4</v>
      </c>
      <c r="K84" s="110" t="s">
        <v>5</v>
      </c>
      <c r="L84" s="112">
        <v>12</v>
      </c>
      <c r="M84" s="110" t="s">
        <v>9</v>
      </c>
      <c r="N84" s="112"/>
      <c r="O84" s="112"/>
      <c r="P84" s="112"/>
      <c r="Q84" s="113" t="s">
        <v>8</v>
      </c>
      <c r="R84" s="114">
        <f t="shared" ref="R84:R97" si="4">I84*L84</f>
        <v>1320000</v>
      </c>
    </row>
    <row r="85" spans="1:20" s="2" customFormat="1" ht="20.100000000000001" customHeight="1" x14ac:dyDescent="0.15">
      <c r="A85" s="103"/>
      <c r="B85" s="129"/>
      <c r="C85" s="115"/>
      <c r="D85" s="116"/>
      <c r="E85" s="117"/>
      <c r="F85" s="195"/>
      <c r="G85" s="196"/>
      <c r="H85" s="124" t="s">
        <v>354</v>
      </c>
      <c r="I85" s="125">
        <v>150000</v>
      </c>
      <c r="J85" s="124" t="s">
        <v>4</v>
      </c>
      <c r="K85" s="124" t="s">
        <v>5</v>
      </c>
      <c r="L85" s="126">
        <v>12</v>
      </c>
      <c r="M85" s="124" t="s">
        <v>12</v>
      </c>
      <c r="N85" s="126"/>
      <c r="O85" s="126"/>
      <c r="P85" s="126"/>
      <c r="Q85" s="127" t="s">
        <v>8</v>
      </c>
      <c r="R85" s="128">
        <f t="shared" si="4"/>
        <v>1800000</v>
      </c>
    </row>
    <row r="86" spans="1:20" s="2" customFormat="1" ht="20.100000000000001" customHeight="1" x14ac:dyDescent="0.15">
      <c r="A86" s="103"/>
      <c r="B86" s="129"/>
      <c r="C86" s="347"/>
      <c r="D86" s="162"/>
      <c r="E86" s="348"/>
      <c r="F86" s="367"/>
      <c r="G86" s="368"/>
      <c r="H86" s="337" t="s">
        <v>45</v>
      </c>
      <c r="I86" s="338">
        <v>57750</v>
      </c>
      <c r="J86" s="337" t="s">
        <v>4</v>
      </c>
      <c r="K86" s="337" t="s">
        <v>5</v>
      </c>
      <c r="L86" s="339">
        <v>12</v>
      </c>
      <c r="M86" s="337" t="s">
        <v>9</v>
      </c>
      <c r="N86" s="339"/>
      <c r="O86" s="339"/>
      <c r="P86" s="339"/>
      <c r="Q86" s="361" t="s">
        <v>8</v>
      </c>
      <c r="R86" s="128">
        <f t="shared" si="4"/>
        <v>693000</v>
      </c>
    </row>
    <row r="87" spans="1:20" s="2" customFormat="1" ht="20.100000000000001" customHeight="1" x14ac:dyDescent="0.15">
      <c r="A87" s="103"/>
      <c r="B87" s="129"/>
      <c r="C87" s="347"/>
      <c r="D87" s="162"/>
      <c r="E87" s="348"/>
      <c r="F87" s="367"/>
      <c r="G87" s="368"/>
      <c r="H87" s="337" t="s">
        <v>378</v>
      </c>
      <c r="I87" s="338">
        <v>100000</v>
      </c>
      <c r="J87" s="337" t="s">
        <v>4</v>
      </c>
      <c r="K87" s="337" t="s">
        <v>5</v>
      </c>
      <c r="L87" s="339">
        <v>12</v>
      </c>
      <c r="M87" s="337" t="s">
        <v>9</v>
      </c>
      <c r="N87" s="339"/>
      <c r="O87" s="339"/>
      <c r="P87" s="339"/>
      <c r="Q87" s="361" t="s">
        <v>8</v>
      </c>
      <c r="R87" s="128">
        <f t="shared" si="4"/>
        <v>1200000</v>
      </c>
    </row>
    <row r="88" spans="1:20" s="2" customFormat="1" ht="20.100000000000001" customHeight="1" x14ac:dyDescent="0.15">
      <c r="A88" s="103"/>
      <c r="B88" s="129"/>
      <c r="C88" s="115"/>
      <c r="D88" s="116"/>
      <c r="E88" s="117"/>
      <c r="F88" s="195"/>
      <c r="G88" s="196"/>
      <c r="H88" s="124" t="s">
        <v>337</v>
      </c>
      <c r="I88" s="125">
        <v>43000</v>
      </c>
      <c r="J88" s="124" t="s">
        <v>4</v>
      </c>
      <c r="K88" s="124" t="s">
        <v>5</v>
      </c>
      <c r="L88" s="126">
        <v>12</v>
      </c>
      <c r="M88" s="124" t="s">
        <v>9</v>
      </c>
      <c r="N88" s="126"/>
      <c r="O88" s="126"/>
      <c r="P88" s="126"/>
      <c r="Q88" s="127" t="s">
        <v>8</v>
      </c>
      <c r="R88" s="128">
        <f t="shared" si="4"/>
        <v>516000</v>
      </c>
    </row>
    <row r="89" spans="1:20" s="2" customFormat="1" ht="20.100000000000001" customHeight="1" x14ac:dyDescent="0.15">
      <c r="A89" s="103"/>
      <c r="B89" s="129"/>
      <c r="C89" s="115"/>
      <c r="D89" s="116"/>
      <c r="E89" s="117"/>
      <c r="F89" s="195"/>
      <c r="G89" s="196"/>
      <c r="H89" s="124" t="s">
        <v>46</v>
      </c>
      <c r="I89" s="125">
        <v>4500000</v>
      </c>
      <c r="J89" s="124" t="s">
        <v>4</v>
      </c>
      <c r="K89" s="124" t="s">
        <v>5</v>
      </c>
      <c r="L89" s="126">
        <v>12</v>
      </c>
      <c r="M89" s="124" t="s">
        <v>9</v>
      </c>
      <c r="N89" s="126"/>
      <c r="O89" s="126"/>
      <c r="P89" s="126"/>
      <c r="Q89" s="127" t="s">
        <v>8</v>
      </c>
      <c r="R89" s="128">
        <f t="shared" si="4"/>
        <v>54000000</v>
      </c>
      <c r="T89" s="4"/>
    </row>
    <row r="90" spans="1:20" s="2" customFormat="1" ht="20.100000000000001" customHeight="1" x14ac:dyDescent="0.15">
      <c r="A90" s="103"/>
      <c r="B90" s="129"/>
      <c r="C90" s="115"/>
      <c r="D90" s="116"/>
      <c r="E90" s="117"/>
      <c r="F90" s="195"/>
      <c r="G90" s="196"/>
      <c r="H90" s="124" t="s">
        <v>47</v>
      </c>
      <c r="I90" s="125">
        <v>1500000</v>
      </c>
      <c r="J90" s="124" t="s">
        <v>4</v>
      </c>
      <c r="K90" s="124" t="s">
        <v>5</v>
      </c>
      <c r="L90" s="126">
        <v>12</v>
      </c>
      <c r="M90" s="124" t="s">
        <v>9</v>
      </c>
      <c r="N90" s="126"/>
      <c r="O90" s="126"/>
      <c r="P90" s="126"/>
      <c r="Q90" s="127" t="s">
        <v>8</v>
      </c>
      <c r="R90" s="128">
        <f t="shared" si="4"/>
        <v>18000000</v>
      </c>
    </row>
    <row r="91" spans="1:20" s="2" customFormat="1" ht="20.100000000000001" customHeight="1" x14ac:dyDescent="0.15">
      <c r="A91" s="103"/>
      <c r="B91" s="148"/>
      <c r="C91" s="327"/>
      <c r="D91" s="183"/>
      <c r="E91" s="117"/>
      <c r="F91" s="118"/>
      <c r="G91" s="109"/>
      <c r="H91" s="124" t="s">
        <v>74</v>
      </c>
      <c r="I91" s="189">
        <v>3300000</v>
      </c>
      <c r="J91" s="124" t="s">
        <v>4</v>
      </c>
      <c r="K91" s="124" t="s">
        <v>5</v>
      </c>
      <c r="L91" s="126">
        <v>12</v>
      </c>
      <c r="M91" s="124" t="s">
        <v>9</v>
      </c>
      <c r="N91" s="126"/>
      <c r="O91" s="126"/>
      <c r="P91" s="126"/>
      <c r="Q91" s="124" t="s">
        <v>8</v>
      </c>
      <c r="R91" s="128">
        <f t="shared" si="4"/>
        <v>39600000</v>
      </c>
    </row>
    <row r="92" spans="1:20" s="2" customFormat="1" ht="20.100000000000001" customHeight="1" x14ac:dyDescent="0.15">
      <c r="A92" s="103"/>
      <c r="B92" s="148"/>
      <c r="C92" s="327"/>
      <c r="D92" s="183"/>
      <c r="E92" s="117"/>
      <c r="F92" s="118"/>
      <c r="G92" s="181"/>
      <c r="H92" s="124" t="s">
        <v>355</v>
      </c>
      <c r="I92" s="125">
        <v>530000</v>
      </c>
      <c r="J92" s="124" t="s">
        <v>4</v>
      </c>
      <c r="K92" s="124" t="s">
        <v>5</v>
      </c>
      <c r="L92" s="126">
        <v>12</v>
      </c>
      <c r="M92" s="124" t="s">
        <v>9</v>
      </c>
      <c r="N92" s="126"/>
      <c r="O92" s="126"/>
      <c r="P92" s="126"/>
      <c r="Q92" s="127" t="s">
        <v>8</v>
      </c>
      <c r="R92" s="128">
        <f t="shared" si="4"/>
        <v>6360000</v>
      </c>
    </row>
    <row r="93" spans="1:20" s="2" customFormat="1" ht="20.100000000000001" customHeight="1" x14ac:dyDescent="0.15">
      <c r="A93" s="103"/>
      <c r="B93" s="129"/>
      <c r="C93" s="115"/>
      <c r="D93" s="116"/>
      <c r="E93" s="117"/>
      <c r="F93" s="195"/>
      <c r="G93" s="196"/>
      <c r="H93" s="124" t="s">
        <v>146</v>
      </c>
      <c r="I93" s="125">
        <v>300000</v>
      </c>
      <c r="J93" s="124" t="s">
        <v>4</v>
      </c>
      <c r="K93" s="124" t="s">
        <v>5</v>
      </c>
      <c r="L93" s="126">
        <v>2</v>
      </c>
      <c r="M93" s="124" t="s">
        <v>10</v>
      </c>
      <c r="N93" s="126"/>
      <c r="O93" s="126"/>
      <c r="P93" s="126"/>
      <c r="Q93" s="127" t="s">
        <v>8</v>
      </c>
      <c r="R93" s="128">
        <f t="shared" si="4"/>
        <v>600000</v>
      </c>
    </row>
    <row r="94" spans="1:20" s="2" customFormat="1" ht="20.100000000000001" customHeight="1" x14ac:dyDescent="0.15">
      <c r="A94" s="103"/>
      <c r="B94" s="148"/>
      <c r="C94" s="115"/>
      <c r="D94" s="116"/>
      <c r="E94" s="117"/>
      <c r="F94" s="118"/>
      <c r="G94" s="109"/>
      <c r="H94" s="124" t="s">
        <v>269</v>
      </c>
      <c r="I94" s="125">
        <v>30000</v>
      </c>
      <c r="J94" s="124" t="s">
        <v>4</v>
      </c>
      <c r="K94" s="124" t="s">
        <v>5</v>
      </c>
      <c r="L94" s="126">
        <v>12</v>
      </c>
      <c r="M94" s="124" t="s">
        <v>9</v>
      </c>
      <c r="N94" s="126"/>
      <c r="O94" s="126"/>
      <c r="P94" s="126"/>
      <c r="Q94" s="127" t="s">
        <v>8</v>
      </c>
      <c r="R94" s="128">
        <f t="shared" si="4"/>
        <v>360000</v>
      </c>
    </row>
    <row r="95" spans="1:20" s="2" customFormat="1" ht="20.100000000000001" customHeight="1" x14ac:dyDescent="0.15">
      <c r="A95" s="103"/>
      <c r="B95" s="129"/>
      <c r="C95" s="115"/>
      <c r="D95" s="116"/>
      <c r="E95" s="117"/>
      <c r="F95" s="197"/>
      <c r="G95" s="198"/>
      <c r="H95" s="124" t="s">
        <v>268</v>
      </c>
      <c r="I95" s="189">
        <v>273200</v>
      </c>
      <c r="J95" s="124" t="s">
        <v>4</v>
      </c>
      <c r="K95" s="124" t="s">
        <v>5</v>
      </c>
      <c r="L95" s="126">
        <v>1</v>
      </c>
      <c r="M95" s="124" t="s">
        <v>12</v>
      </c>
      <c r="N95" s="126"/>
      <c r="O95" s="126"/>
      <c r="P95" s="126"/>
      <c r="Q95" s="127" t="s">
        <v>8</v>
      </c>
      <c r="R95" s="128">
        <f t="shared" si="4"/>
        <v>273200</v>
      </c>
    </row>
    <row r="96" spans="1:20" s="2" customFormat="1" ht="20.100000000000001" customHeight="1" x14ac:dyDescent="0.15">
      <c r="A96" s="103"/>
      <c r="B96" s="129"/>
      <c r="C96" s="115"/>
      <c r="D96" s="116"/>
      <c r="E96" s="117"/>
      <c r="F96" s="197"/>
      <c r="G96" s="198"/>
      <c r="H96" s="124" t="s">
        <v>48</v>
      </c>
      <c r="I96" s="125">
        <v>200000</v>
      </c>
      <c r="J96" s="124" t="s">
        <v>4</v>
      </c>
      <c r="K96" s="124" t="s">
        <v>5</v>
      </c>
      <c r="L96" s="126">
        <v>1</v>
      </c>
      <c r="M96" s="124" t="s">
        <v>12</v>
      </c>
      <c r="N96" s="126"/>
      <c r="O96" s="126"/>
      <c r="P96" s="126"/>
      <c r="Q96" s="127" t="s">
        <v>8</v>
      </c>
      <c r="R96" s="128">
        <f t="shared" si="4"/>
        <v>200000</v>
      </c>
    </row>
    <row r="97" spans="1:19" s="2" customFormat="1" ht="20.100000000000001" customHeight="1" x14ac:dyDescent="0.15">
      <c r="A97" s="103"/>
      <c r="B97" s="129"/>
      <c r="C97" s="115"/>
      <c r="D97" s="116"/>
      <c r="E97" s="117"/>
      <c r="F97" s="197"/>
      <c r="G97" s="198"/>
      <c r="H97" s="124" t="s">
        <v>49</v>
      </c>
      <c r="I97" s="125">
        <v>50000</v>
      </c>
      <c r="J97" s="124" t="s">
        <v>4</v>
      </c>
      <c r="K97" s="124" t="s">
        <v>5</v>
      </c>
      <c r="L97" s="126">
        <v>1</v>
      </c>
      <c r="M97" s="124" t="s">
        <v>12</v>
      </c>
      <c r="N97" s="126"/>
      <c r="O97" s="126"/>
      <c r="P97" s="126"/>
      <c r="Q97" s="127" t="s">
        <v>8</v>
      </c>
      <c r="R97" s="128">
        <f t="shared" si="4"/>
        <v>50000</v>
      </c>
    </row>
    <row r="98" spans="1:19" s="2" customFormat="1" ht="20.100000000000001" customHeight="1" x14ac:dyDescent="0.15">
      <c r="A98" s="103"/>
      <c r="B98" s="129"/>
      <c r="C98" s="115"/>
      <c r="D98" s="116"/>
      <c r="E98" s="117"/>
      <c r="F98" s="197"/>
      <c r="G98" s="198"/>
      <c r="H98" s="124" t="s">
        <v>147</v>
      </c>
      <c r="I98" s="125">
        <v>600000</v>
      </c>
      <c r="J98" s="124" t="s">
        <v>4</v>
      </c>
      <c r="K98" s="124" t="s">
        <v>5</v>
      </c>
      <c r="L98" s="126">
        <v>1</v>
      </c>
      <c r="M98" s="124" t="s">
        <v>12</v>
      </c>
      <c r="N98" s="126"/>
      <c r="O98" s="126"/>
      <c r="P98" s="126"/>
      <c r="Q98" s="127" t="s">
        <v>8</v>
      </c>
      <c r="R98" s="128">
        <f t="shared" ref="R98:R104" si="5">I98*L98</f>
        <v>600000</v>
      </c>
    </row>
    <row r="99" spans="1:19" s="2" customFormat="1" ht="20.100000000000001" customHeight="1" x14ac:dyDescent="0.15">
      <c r="A99" s="103"/>
      <c r="B99" s="129"/>
      <c r="C99" s="115"/>
      <c r="D99" s="116"/>
      <c r="E99" s="117"/>
      <c r="F99" s="197"/>
      <c r="G99" s="198"/>
      <c r="H99" s="124" t="s">
        <v>50</v>
      </c>
      <c r="I99" s="125">
        <v>130000</v>
      </c>
      <c r="J99" s="124" t="s">
        <v>4</v>
      </c>
      <c r="K99" s="124" t="s">
        <v>5</v>
      </c>
      <c r="L99" s="126">
        <v>12</v>
      </c>
      <c r="M99" s="124" t="s">
        <v>9</v>
      </c>
      <c r="N99" s="126"/>
      <c r="O99" s="126"/>
      <c r="P99" s="126"/>
      <c r="Q99" s="127" t="s">
        <v>8</v>
      </c>
      <c r="R99" s="128">
        <f>I99*L99</f>
        <v>1560000</v>
      </c>
    </row>
    <row r="100" spans="1:19" s="2" customFormat="1" ht="20.100000000000001" customHeight="1" x14ac:dyDescent="0.15">
      <c r="A100" s="103"/>
      <c r="B100" s="129"/>
      <c r="C100" s="115"/>
      <c r="D100" s="116"/>
      <c r="E100" s="117"/>
      <c r="F100" s="197"/>
      <c r="G100" s="198"/>
      <c r="H100" s="124" t="s">
        <v>51</v>
      </c>
      <c r="I100" s="189">
        <v>133000</v>
      </c>
      <c r="J100" s="124" t="s">
        <v>4</v>
      </c>
      <c r="K100" s="124" t="s">
        <v>5</v>
      </c>
      <c r="L100" s="126">
        <v>12</v>
      </c>
      <c r="M100" s="124" t="s">
        <v>9</v>
      </c>
      <c r="N100" s="126"/>
      <c r="O100" s="126"/>
      <c r="P100" s="126"/>
      <c r="Q100" s="127" t="s">
        <v>8</v>
      </c>
      <c r="R100" s="128">
        <f>I100*L100</f>
        <v>1596000</v>
      </c>
    </row>
    <row r="101" spans="1:19" s="2" customFormat="1" ht="20.100000000000001" customHeight="1" x14ac:dyDescent="0.15">
      <c r="A101" s="103"/>
      <c r="B101" s="129"/>
      <c r="C101" s="148"/>
      <c r="D101" s="116"/>
      <c r="E101" s="117"/>
      <c r="F101" s="197"/>
      <c r="G101" s="198"/>
      <c r="H101" s="124" t="s">
        <v>52</v>
      </c>
      <c r="I101" s="125">
        <v>700000</v>
      </c>
      <c r="J101" s="124" t="s">
        <v>4</v>
      </c>
      <c r="K101" s="124" t="s">
        <v>5</v>
      </c>
      <c r="L101" s="126">
        <v>2</v>
      </c>
      <c r="M101" s="124" t="s">
        <v>10</v>
      </c>
      <c r="N101" s="126"/>
      <c r="O101" s="126"/>
      <c r="P101" s="126"/>
      <c r="Q101" s="127" t="s">
        <v>8</v>
      </c>
      <c r="R101" s="128">
        <f>I101*L101</f>
        <v>1400000</v>
      </c>
    </row>
    <row r="102" spans="1:19" s="2" customFormat="1" ht="20.100000000000001" customHeight="1" x14ac:dyDescent="0.15">
      <c r="A102" s="103"/>
      <c r="B102" s="148"/>
      <c r="C102" s="115"/>
      <c r="D102" s="116"/>
      <c r="E102" s="117"/>
      <c r="F102" s="197"/>
      <c r="G102" s="198"/>
      <c r="H102" s="187" t="s">
        <v>357</v>
      </c>
      <c r="I102" s="125">
        <v>215260</v>
      </c>
      <c r="J102" s="124" t="s">
        <v>4</v>
      </c>
      <c r="K102" s="124" t="s">
        <v>5</v>
      </c>
      <c r="L102" s="126">
        <v>1</v>
      </c>
      <c r="M102" s="124" t="s">
        <v>10</v>
      </c>
      <c r="N102" s="126"/>
      <c r="O102" s="126"/>
      <c r="P102" s="126"/>
      <c r="Q102" s="127" t="s">
        <v>8</v>
      </c>
      <c r="R102" s="128">
        <f>I102*L102</f>
        <v>215260</v>
      </c>
    </row>
    <row r="103" spans="1:19" s="2" customFormat="1" ht="20.100000000000001" customHeight="1" x14ac:dyDescent="0.15">
      <c r="A103" s="103"/>
      <c r="B103" s="129"/>
      <c r="C103" s="115"/>
      <c r="D103" s="116"/>
      <c r="E103" s="117"/>
      <c r="F103" s="118"/>
      <c r="G103" s="181"/>
      <c r="H103" s="119" t="s">
        <v>336</v>
      </c>
      <c r="I103" s="125">
        <v>10218100</v>
      </c>
      <c r="J103" s="124" t="s">
        <v>4</v>
      </c>
      <c r="K103" s="124" t="s">
        <v>5</v>
      </c>
      <c r="L103" s="126">
        <v>1</v>
      </c>
      <c r="M103" s="124" t="s">
        <v>10</v>
      </c>
      <c r="N103" s="126"/>
      <c r="O103" s="126"/>
      <c r="P103" s="126"/>
      <c r="Q103" s="127" t="s">
        <v>8</v>
      </c>
      <c r="R103" s="128">
        <f>I103*L103</f>
        <v>10218100</v>
      </c>
    </row>
    <row r="104" spans="1:19" s="2" customFormat="1" ht="20.100000000000001" customHeight="1" x14ac:dyDescent="0.15">
      <c r="A104" s="103"/>
      <c r="B104" s="129"/>
      <c r="C104" s="115"/>
      <c r="D104" s="116"/>
      <c r="E104" s="117"/>
      <c r="F104" s="197"/>
      <c r="G104" s="198"/>
      <c r="H104" s="124" t="s">
        <v>341</v>
      </c>
      <c r="I104" s="125">
        <v>519870</v>
      </c>
      <c r="J104" s="124" t="s">
        <v>4</v>
      </c>
      <c r="K104" s="124" t="s">
        <v>5</v>
      </c>
      <c r="L104" s="126">
        <v>1</v>
      </c>
      <c r="M104" s="124" t="s">
        <v>10</v>
      </c>
      <c r="N104" s="126"/>
      <c r="O104" s="126"/>
      <c r="P104" s="126"/>
      <c r="Q104" s="124" t="s">
        <v>8</v>
      </c>
      <c r="R104" s="128">
        <f t="shared" si="5"/>
        <v>519870</v>
      </c>
    </row>
    <row r="105" spans="1:19" s="2" customFormat="1" ht="20.100000000000001" customHeight="1" x14ac:dyDescent="0.15">
      <c r="A105" s="103"/>
      <c r="B105" s="129"/>
      <c r="C105" s="115"/>
      <c r="D105" s="116"/>
      <c r="E105" s="117"/>
      <c r="F105" s="197"/>
      <c r="G105" s="198"/>
      <c r="H105" s="124" t="s">
        <v>342</v>
      </c>
      <c r="I105" s="125">
        <v>742070</v>
      </c>
      <c r="J105" s="124" t="s">
        <v>4</v>
      </c>
      <c r="K105" s="124" t="s">
        <v>5</v>
      </c>
      <c r="L105" s="126">
        <v>1</v>
      </c>
      <c r="M105" s="124" t="s">
        <v>10</v>
      </c>
      <c r="N105" s="126"/>
      <c r="O105" s="126"/>
      <c r="P105" s="126"/>
      <c r="Q105" s="127" t="s">
        <v>8</v>
      </c>
      <c r="R105" s="128">
        <f>I105*L105</f>
        <v>742070</v>
      </c>
    </row>
    <row r="106" spans="1:19" s="2" customFormat="1" ht="20.100000000000001" customHeight="1" thickBot="1" x14ac:dyDescent="0.2">
      <c r="A106" s="136"/>
      <c r="B106" s="137"/>
      <c r="C106" s="138"/>
      <c r="D106" s="139"/>
      <c r="E106" s="140"/>
      <c r="F106" s="406"/>
      <c r="G106" s="407"/>
      <c r="H106" s="191" t="s">
        <v>356</v>
      </c>
      <c r="I106" s="192">
        <v>671070</v>
      </c>
      <c r="J106" s="191" t="s">
        <v>4</v>
      </c>
      <c r="K106" s="191" t="s">
        <v>5</v>
      </c>
      <c r="L106" s="193">
        <v>1</v>
      </c>
      <c r="M106" s="191" t="s">
        <v>10</v>
      </c>
      <c r="N106" s="193"/>
      <c r="O106" s="193"/>
      <c r="P106" s="193"/>
      <c r="Q106" s="199" t="s">
        <v>8</v>
      </c>
      <c r="R106" s="194">
        <f t="shared" ref="R106:R114" si="6">I106*L106</f>
        <v>671070</v>
      </c>
    </row>
    <row r="107" spans="1:19" s="2" customFormat="1" ht="20.100000000000001" customHeight="1" x14ac:dyDescent="0.15">
      <c r="A107" s="103"/>
      <c r="B107" s="129"/>
      <c r="C107" s="347"/>
      <c r="D107" s="162"/>
      <c r="E107" s="348"/>
      <c r="F107" s="359"/>
      <c r="G107" s="360"/>
      <c r="H107" s="337" t="s">
        <v>267</v>
      </c>
      <c r="I107" s="338">
        <v>55000</v>
      </c>
      <c r="J107" s="337" t="s">
        <v>4</v>
      </c>
      <c r="K107" s="337" t="s">
        <v>5</v>
      </c>
      <c r="L107" s="339">
        <v>1</v>
      </c>
      <c r="M107" s="337" t="s">
        <v>12</v>
      </c>
      <c r="N107" s="339"/>
      <c r="O107" s="339"/>
      <c r="P107" s="339"/>
      <c r="Q107" s="361" t="s">
        <v>8</v>
      </c>
      <c r="R107" s="128">
        <f t="shared" si="6"/>
        <v>55000</v>
      </c>
    </row>
    <row r="108" spans="1:19" s="2" customFormat="1" ht="20.100000000000001" customHeight="1" x14ac:dyDescent="0.15">
      <c r="A108" s="103"/>
      <c r="B108" s="129"/>
      <c r="C108" s="115"/>
      <c r="D108" s="116"/>
      <c r="E108" s="117"/>
      <c r="F108" s="197"/>
      <c r="G108" s="198"/>
      <c r="H108" s="124" t="s">
        <v>347</v>
      </c>
      <c r="I108" s="125">
        <v>10000</v>
      </c>
      <c r="J108" s="124" t="s">
        <v>4</v>
      </c>
      <c r="K108" s="124" t="s">
        <v>5</v>
      </c>
      <c r="L108" s="126">
        <v>95</v>
      </c>
      <c r="M108" s="124" t="s">
        <v>7</v>
      </c>
      <c r="N108" s="126"/>
      <c r="O108" s="126"/>
      <c r="P108" s="126"/>
      <c r="Q108" s="127" t="s">
        <v>8</v>
      </c>
      <c r="R108" s="128">
        <f t="shared" si="6"/>
        <v>950000</v>
      </c>
    </row>
    <row r="109" spans="1:19" s="2" customFormat="1" ht="20.100000000000001" customHeight="1" x14ac:dyDescent="0.15">
      <c r="A109" s="103"/>
      <c r="B109" s="362"/>
      <c r="C109" s="345"/>
      <c r="D109" s="247"/>
      <c r="E109" s="354"/>
      <c r="F109" s="369"/>
      <c r="G109" s="370"/>
      <c r="H109" s="155" t="s">
        <v>53</v>
      </c>
      <c r="I109" s="156">
        <v>1354250</v>
      </c>
      <c r="J109" s="155" t="s">
        <v>4</v>
      </c>
      <c r="K109" s="155" t="s">
        <v>5</v>
      </c>
      <c r="L109" s="157">
        <v>2</v>
      </c>
      <c r="M109" s="155" t="s">
        <v>10</v>
      </c>
      <c r="N109" s="157"/>
      <c r="O109" s="157"/>
      <c r="P109" s="157"/>
      <c r="Q109" s="158" t="s">
        <v>8</v>
      </c>
      <c r="R109" s="167">
        <f t="shared" si="6"/>
        <v>2708500</v>
      </c>
    </row>
    <row r="110" spans="1:19" s="2" customFormat="1" ht="20.100000000000001" customHeight="1" x14ac:dyDescent="0.15">
      <c r="A110" s="103"/>
      <c r="B110" s="362"/>
      <c r="C110" s="347" t="s">
        <v>54</v>
      </c>
      <c r="D110" s="162">
        <v>2160000</v>
      </c>
      <c r="E110" s="348">
        <f>R110+R111</f>
        <v>2640000</v>
      </c>
      <c r="F110" s="363">
        <f>E110-D110</f>
        <v>480000</v>
      </c>
      <c r="G110" s="349">
        <f>F110/E110*100</f>
        <v>18.181818181818183</v>
      </c>
      <c r="H110" s="337" t="s">
        <v>55</v>
      </c>
      <c r="I110" s="338">
        <v>170000</v>
      </c>
      <c r="J110" s="337" t="s">
        <v>4</v>
      </c>
      <c r="K110" s="337" t="s">
        <v>5</v>
      </c>
      <c r="L110" s="339">
        <v>12</v>
      </c>
      <c r="M110" s="337" t="s">
        <v>9</v>
      </c>
      <c r="N110" s="339"/>
      <c r="O110" s="339"/>
      <c r="P110" s="339"/>
      <c r="Q110" s="361" t="s">
        <v>8</v>
      </c>
      <c r="R110" s="128">
        <f t="shared" si="6"/>
        <v>2040000</v>
      </c>
      <c r="S110" s="2" t="s">
        <v>390</v>
      </c>
    </row>
    <row r="111" spans="1:19" s="2" customFormat="1" ht="20.100000000000001" customHeight="1" x14ac:dyDescent="0.15">
      <c r="A111" s="200"/>
      <c r="B111" s="148"/>
      <c r="C111" s="201"/>
      <c r="D111" s="202"/>
      <c r="E111" s="153"/>
      <c r="F111" s="203"/>
      <c r="G111" s="204"/>
      <c r="H111" s="155" t="s">
        <v>56</v>
      </c>
      <c r="I111" s="156">
        <v>50000</v>
      </c>
      <c r="J111" s="155" t="s">
        <v>4</v>
      </c>
      <c r="K111" s="155" t="s">
        <v>5</v>
      </c>
      <c r="L111" s="157">
        <v>12</v>
      </c>
      <c r="M111" s="155" t="s">
        <v>9</v>
      </c>
      <c r="N111" s="157"/>
      <c r="O111" s="157"/>
      <c r="P111" s="157"/>
      <c r="Q111" s="158" t="s">
        <v>8</v>
      </c>
      <c r="R111" s="167">
        <f t="shared" si="6"/>
        <v>600000</v>
      </c>
    </row>
    <row r="112" spans="1:19" s="2" customFormat="1" ht="20.100000000000001" customHeight="1" x14ac:dyDescent="0.15">
      <c r="A112" s="103"/>
      <c r="B112" s="148"/>
      <c r="C112" s="105" t="s">
        <v>241</v>
      </c>
      <c r="D112" s="106">
        <v>77828710</v>
      </c>
      <c r="E112" s="107">
        <f>SUM(R112:R122)</f>
        <v>28700000</v>
      </c>
      <c r="F112" s="108">
        <f>E112-D112</f>
        <v>-49128710</v>
      </c>
      <c r="G112" s="131">
        <f>F112/E112*100</f>
        <v>-171.18017421602786</v>
      </c>
      <c r="H112" s="110" t="s">
        <v>266</v>
      </c>
      <c r="I112" s="111">
        <v>2000000</v>
      </c>
      <c r="J112" s="110" t="s">
        <v>4</v>
      </c>
      <c r="K112" s="110" t="s">
        <v>5</v>
      </c>
      <c r="L112" s="112">
        <v>1</v>
      </c>
      <c r="M112" s="110" t="s">
        <v>12</v>
      </c>
      <c r="N112" s="205"/>
      <c r="O112" s="112"/>
      <c r="P112" s="112"/>
      <c r="Q112" s="113" t="s">
        <v>8</v>
      </c>
      <c r="R112" s="114">
        <f t="shared" si="6"/>
        <v>2000000</v>
      </c>
    </row>
    <row r="113" spans="1:18" s="2" customFormat="1" ht="20.100000000000001" customHeight="1" x14ac:dyDescent="0.15">
      <c r="A113" s="103"/>
      <c r="B113" s="129"/>
      <c r="C113" s="115"/>
      <c r="D113" s="116"/>
      <c r="E113" s="117"/>
      <c r="F113" s="132"/>
      <c r="G113" s="109"/>
      <c r="H113" s="124" t="s">
        <v>419</v>
      </c>
      <c r="I113" s="125">
        <v>5000000</v>
      </c>
      <c r="J113" s="124" t="s">
        <v>4</v>
      </c>
      <c r="K113" s="124" t="s">
        <v>5</v>
      </c>
      <c r="L113" s="126">
        <v>1</v>
      </c>
      <c r="M113" s="124" t="s">
        <v>13</v>
      </c>
      <c r="N113" s="184"/>
      <c r="O113" s="182"/>
      <c r="P113" s="126"/>
      <c r="Q113" s="127" t="s">
        <v>8</v>
      </c>
      <c r="R113" s="128">
        <f t="shared" si="6"/>
        <v>5000000</v>
      </c>
    </row>
    <row r="114" spans="1:18" s="2" customFormat="1" ht="20.100000000000001" customHeight="1" x14ac:dyDescent="0.15">
      <c r="A114" s="103"/>
      <c r="B114" s="129"/>
      <c r="C114" s="115"/>
      <c r="D114" s="116"/>
      <c r="E114" s="117"/>
      <c r="F114" s="132"/>
      <c r="G114" s="109"/>
      <c r="H114" s="124" t="s">
        <v>329</v>
      </c>
      <c r="I114" s="125">
        <v>2000000</v>
      </c>
      <c r="J114" s="124" t="s">
        <v>4</v>
      </c>
      <c r="K114" s="124" t="s">
        <v>5</v>
      </c>
      <c r="L114" s="126">
        <v>1</v>
      </c>
      <c r="M114" s="124" t="s">
        <v>13</v>
      </c>
      <c r="N114" s="184"/>
      <c r="O114" s="182"/>
      <c r="P114" s="126"/>
      <c r="Q114" s="127" t="s">
        <v>8</v>
      </c>
      <c r="R114" s="128">
        <f t="shared" si="6"/>
        <v>2000000</v>
      </c>
    </row>
    <row r="115" spans="1:18" s="2" customFormat="1" ht="20.100000000000001" customHeight="1" x14ac:dyDescent="0.15">
      <c r="A115" s="103"/>
      <c r="B115" s="129"/>
      <c r="C115" s="115"/>
      <c r="D115" s="116"/>
      <c r="E115" s="117"/>
      <c r="F115" s="132"/>
      <c r="G115" s="109"/>
      <c r="H115" s="124" t="s">
        <v>232</v>
      </c>
      <c r="I115" s="125">
        <v>3000000</v>
      </c>
      <c r="J115" s="124" t="s">
        <v>4</v>
      </c>
      <c r="K115" s="124" t="s">
        <v>5</v>
      </c>
      <c r="L115" s="126">
        <v>1</v>
      </c>
      <c r="M115" s="124" t="s">
        <v>13</v>
      </c>
      <c r="N115" s="126"/>
      <c r="O115" s="126"/>
      <c r="P115" s="126"/>
      <c r="Q115" s="127" t="s">
        <v>8</v>
      </c>
      <c r="R115" s="128">
        <f>I115*L115</f>
        <v>3000000</v>
      </c>
    </row>
    <row r="116" spans="1:18" s="2" customFormat="1" ht="20.100000000000001" customHeight="1" x14ac:dyDescent="0.15">
      <c r="A116" s="103"/>
      <c r="B116" s="129"/>
      <c r="C116" s="115"/>
      <c r="D116" s="116"/>
      <c r="E116" s="117"/>
      <c r="F116" s="132"/>
      <c r="G116" s="109"/>
      <c r="H116" s="124" t="s">
        <v>265</v>
      </c>
      <c r="I116" s="125">
        <v>20000</v>
      </c>
      <c r="J116" s="124" t="s">
        <v>4</v>
      </c>
      <c r="K116" s="124" t="s">
        <v>5</v>
      </c>
      <c r="L116" s="206">
        <v>90</v>
      </c>
      <c r="M116" s="124" t="s">
        <v>7</v>
      </c>
      <c r="N116" s="126" t="s">
        <v>5</v>
      </c>
      <c r="O116" s="126">
        <v>1</v>
      </c>
      <c r="P116" s="126" t="s">
        <v>10</v>
      </c>
      <c r="Q116" s="127" t="s">
        <v>8</v>
      </c>
      <c r="R116" s="128">
        <f>I116*L116*O116</f>
        <v>1800000</v>
      </c>
    </row>
    <row r="117" spans="1:18" s="2" customFormat="1" ht="20.100000000000001" customHeight="1" x14ac:dyDescent="0.15">
      <c r="A117" s="103"/>
      <c r="B117" s="129"/>
      <c r="C117" s="115"/>
      <c r="D117" s="116"/>
      <c r="E117" s="117"/>
      <c r="F117" s="132"/>
      <c r="G117" s="109"/>
      <c r="H117" s="124" t="s">
        <v>233</v>
      </c>
      <c r="I117" s="125">
        <v>1700000</v>
      </c>
      <c r="J117" s="124" t="s">
        <v>4</v>
      </c>
      <c r="K117" s="124" t="s">
        <v>5</v>
      </c>
      <c r="L117" s="126">
        <v>1</v>
      </c>
      <c r="M117" s="124" t="s">
        <v>13</v>
      </c>
      <c r="N117" s="126"/>
      <c r="O117" s="126"/>
      <c r="P117" s="126"/>
      <c r="Q117" s="127" t="s">
        <v>8</v>
      </c>
      <c r="R117" s="128">
        <f>I117*L117</f>
        <v>1700000</v>
      </c>
    </row>
    <row r="118" spans="1:18" s="2" customFormat="1" ht="20.100000000000001" customHeight="1" x14ac:dyDescent="0.15">
      <c r="A118" s="103"/>
      <c r="B118" s="129"/>
      <c r="C118" s="115"/>
      <c r="D118" s="116"/>
      <c r="E118" s="117"/>
      <c r="F118" s="132"/>
      <c r="G118" s="109"/>
      <c r="H118" s="124" t="s">
        <v>420</v>
      </c>
      <c r="I118" s="125">
        <v>2000000</v>
      </c>
      <c r="J118" s="124" t="s">
        <v>4</v>
      </c>
      <c r="K118" s="124" t="s">
        <v>5</v>
      </c>
      <c r="L118" s="126">
        <v>1</v>
      </c>
      <c r="M118" s="124" t="s">
        <v>13</v>
      </c>
      <c r="N118" s="126"/>
      <c r="O118" s="126"/>
      <c r="P118" s="126"/>
      <c r="Q118" s="127" t="s">
        <v>8</v>
      </c>
      <c r="R118" s="128">
        <f>I118*L118</f>
        <v>2000000</v>
      </c>
    </row>
    <row r="119" spans="1:18" s="2" customFormat="1" ht="20.100000000000001" customHeight="1" x14ac:dyDescent="0.15">
      <c r="A119" s="103"/>
      <c r="B119" s="129"/>
      <c r="C119" s="115"/>
      <c r="D119" s="116"/>
      <c r="E119" s="117"/>
      <c r="F119" s="132"/>
      <c r="G119" s="109"/>
      <c r="H119" s="124" t="s">
        <v>334</v>
      </c>
      <c r="I119" s="189">
        <v>100000</v>
      </c>
      <c r="J119" s="124" t="s">
        <v>333</v>
      </c>
      <c r="K119" s="124" t="s">
        <v>5</v>
      </c>
      <c r="L119" s="126">
        <v>10</v>
      </c>
      <c r="M119" s="124" t="s">
        <v>7</v>
      </c>
      <c r="N119" s="126"/>
      <c r="O119" s="126"/>
      <c r="P119" s="126"/>
      <c r="Q119" s="127" t="s">
        <v>8</v>
      </c>
      <c r="R119" s="128">
        <f t="shared" ref="R119:R120" si="7">I119*L119</f>
        <v>1000000</v>
      </c>
    </row>
    <row r="120" spans="1:18" s="2" customFormat="1" ht="20.100000000000001" customHeight="1" x14ac:dyDescent="0.15">
      <c r="A120" s="103"/>
      <c r="B120" s="129"/>
      <c r="C120" s="115"/>
      <c r="D120" s="116"/>
      <c r="E120" s="117"/>
      <c r="F120" s="132"/>
      <c r="G120" s="109"/>
      <c r="H120" s="124" t="s">
        <v>161</v>
      </c>
      <c r="I120" s="189">
        <v>600000</v>
      </c>
      <c r="J120" s="124" t="s">
        <v>4</v>
      </c>
      <c r="K120" s="124" t="s">
        <v>5</v>
      </c>
      <c r="L120" s="126">
        <v>1</v>
      </c>
      <c r="M120" s="124" t="s">
        <v>13</v>
      </c>
      <c r="N120" s="184"/>
      <c r="O120" s="182"/>
      <c r="P120" s="126"/>
      <c r="Q120" s="127" t="s">
        <v>8</v>
      </c>
      <c r="R120" s="128">
        <f t="shared" si="7"/>
        <v>600000</v>
      </c>
    </row>
    <row r="121" spans="1:18" s="2" customFormat="1" ht="22.5" x14ac:dyDescent="0.15">
      <c r="A121" s="103"/>
      <c r="B121" s="129"/>
      <c r="C121" s="115"/>
      <c r="D121" s="116"/>
      <c r="E121" s="117"/>
      <c r="F121" s="132"/>
      <c r="G121" s="109"/>
      <c r="H121" s="188" t="s">
        <v>328</v>
      </c>
      <c r="I121" s="125">
        <v>400000</v>
      </c>
      <c r="J121" s="124" t="s">
        <v>4</v>
      </c>
      <c r="K121" s="124" t="s">
        <v>5</v>
      </c>
      <c r="L121" s="126">
        <v>12</v>
      </c>
      <c r="M121" s="124" t="s">
        <v>9</v>
      </c>
      <c r="N121" s="126"/>
      <c r="O121" s="126"/>
      <c r="P121" s="126"/>
      <c r="Q121" s="127" t="s">
        <v>8</v>
      </c>
      <c r="R121" s="128">
        <f>I121*L121</f>
        <v>4800000</v>
      </c>
    </row>
    <row r="122" spans="1:18" s="2" customFormat="1" ht="20.100000000000001" customHeight="1" x14ac:dyDescent="0.15">
      <c r="A122" s="103"/>
      <c r="B122" s="129"/>
      <c r="C122" s="115"/>
      <c r="D122" s="116"/>
      <c r="E122" s="117"/>
      <c r="F122" s="132"/>
      <c r="G122" s="109"/>
      <c r="H122" s="124" t="s">
        <v>57</v>
      </c>
      <c r="I122" s="125">
        <v>400000</v>
      </c>
      <c r="J122" s="124" t="s">
        <v>4</v>
      </c>
      <c r="K122" s="124" t="s">
        <v>5</v>
      </c>
      <c r="L122" s="126">
        <v>12</v>
      </c>
      <c r="M122" s="124" t="s">
        <v>9</v>
      </c>
      <c r="N122" s="126"/>
      <c r="O122" s="126"/>
      <c r="P122" s="126"/>
      <c r="Q122" s="127" t="s">
        <v>8</v>
      </c>
      <c r="R122" s="128">
        <f>I122*L122</f>
        <v>4800000</v>
      </c>
    </row>
    <row r="123" spans="1:18" s="2" customFormat="1" ht="20.100000000000001" customHeight="1" x14ac:dyDescent="0.15">
      <c r="A123" s="464" t="s">
        <v>58</v>
      </c>
      <c r="B123" s="465"/>
      <c r="C123" s="436"/>
      <c r="D123" s="207">
        <f>D124</f>
        <v>51315000</v>
      </c>
      <c r="E123" s="92">
        <f>E124</f>
        <v>61820000</v>
      </c>
      <c r="F123" s="170">
        <f>E123-D123</f>
        <v>10505000</v>
      </c>
      <c r="G123" s="101">
        <f>F123/E123*100</f>
        <v>16.992882562277583</v>
      </c>
      <c r="H123" s="95"/>
      <c r="I123" s="96"/>
      <c r="J123" s="95"/>
      <c r="K123" s="95"/>
      <c r="L123" s="97"/>
      <c r="M123" s="95"/>
      <c r="N123" s="97"/>
      <c r="O123" s="97"/>
      <c r="P123" s="97"/>
      <c r="Q123" s="95"/>
      <c r="R123" s="98"/>
    </row>
    <row r="124" spans="1:18" s="2" customFormat="1" ht="20.100000000000001" customHeight="1" x14ac:dyDescent="0.15">
      <c r="A124" s="103"/>
      <c r="B124" s="466" t="s">
        <v>59</v>
      </c>
      <c r="C124" s="436"/>
      <c r="D124" s="183">
        <f>D125+D126+D131</f>
        <v>51315000</v>
      </c>
      <c r="E124" s="183">
        <f>E125+E126+E131</f>
        <v>61820000</v>
      </c>
      <c r="F124" s="118">
        <f>E124-D124</f>
        <v>10505000</v>
      </c>
      <c r="G124" s="94">
        <f>F124/E124*100</f>
        <v>16.992882562277583</v>
      </c>
      <c r="H124" s="124"/>
      <c r="I124" s="125"/>
      <c r="J124" s="124"/>
      <c r="K124" s="124"/>
      <c r="L124" s="126"/>
      <c r="M124" s="124"/>
      <c r="N124" s="126"/>
      <c r="O124" s="126"/>
      <c r="P124" s="126"/>
      <c r="Q124" s="124"/>
      <c r="R124" s="128"/>
    </row>
    <row r="125" spans="1:18" s="2" customFormat="1" ht="20.100000000000001" customHeight="1" x14ac:dyDescent="0.15">
      <c r="A125" s="103"/>
      <c r="B125" s="105"/>
      <c r="C125" s="104" t="s">
        <v>60</v>
      </c>
      <c r="D125" s="159">
        <v>11055000</v>
      </c>
      <c r="E125" s="107">
        <f>R125</f>
        <v>12000000</v>
      </c>
      <c r="F125" s="108">
        <f>E125-D125</f>
        <v>945000</v>
      </c>
      <c r="G125" s="109">
        <f>F125/E125*100</f>
        <v>7.875</v>
      </c>
      <c r="H125" s="208" t="s">
        <v>165</v>
      </c>
      <c r="I125" s="111">
        <v>12000000</v>
      </c>
      <c r="J125" s="110" t="s">
        <v>4</v>
      </c>
      <c r="K125" s="110" t="s">
        <v>5</v>
      </c>
      <c r="L125" s="112">
        <v>1</v>
      </c>
      <c r="M125" s="110" t="s">
        <v>12</v>
      </c>
      <c r="N125" s="112"/>
      <c r="O125" s="112"/>
      <c r="P125" s="112"/>
      <c r="Q125" s="113" t="s">
        <v>8</v>
      </c>
      <c r="R125" s="114">
        <f t="shared" ref="R125:R134" si="8">I125*L125</f>
        <v>12000000</v>
      </c>
    </row>
    <row r="126" spans="1:18" s="2" customFormat="1" ht="20.100000000000001" customHeight="1" x14ac:dyDescent="0.15">
      <c r="A126" s="103"/>
      <c r="B126" s="115"/>
      <c r="C126" s="104" t="s">
        <v>61</v>
      </c>
      <c r="D126" s="159">
        <v>14000000</v>
      </c>
      <c r="E126" s="107">
        <f>SUM(R126:R130)</f>
        <v>14000000</v>
      </c>
      <c r="F126" s="108">
        <f>E126-D126</f>
        <v>0</v>
      </c>
      <c r="G126" s="131">
        <f>F126/E126*100</f>
        <v>0</v>
      </c>
      <c r="H126" s="110" t="s">
        <v>167</v>
      </c>
      <c r="I126" s="111">
        <v>2000000</v>
      </c>
      <c r="J126" s="110" t="s">
        <v>4</v>
      </c>
      <c r="K126" s="110" t="s">
        <v>5</v>
      </c>
      <c r="L126" s="112">
        <v>1</v>
      </c>
      <c r="M126" s="110" t="s">
        <v>12</v>
      </c>
      <c r="N126" s="112"/>
      <c r="O126" s="112"/>
      <c r="P126" s="112"/>
      <c r="Q126" s="113" t="s">
        <v>8</v>
      </c>
      <c r="R126" s="114">
        <f t="shared" si="8"/>
        <v>2000000</v>
      </c>
    </row>
    <row r="127" spans="1:18" s="2" customFormat="1" ht="20.100000000000001" customHeight="1" x14ac:dyDescent="0.15">
      <c r="A127" s="103"/>
      <c r="B127" s="347"/>
      <c r="C127" s="327"/>
      <c r="D127" s="371"/>
      <c r="E127" s="348"/>
      <c r="F127" s="363"/>
      <c r="G127" s="372"/>
      <c r="H127" s="337" t="s">
        <v>346</v>
      </c>
      <c r="I127" s="338">
        <v>1000000</v>
      </c>
      <c r="J127" s="337" t="s">
        <v>4</v>
      </c>
      <c r="K127" s="337" t="s">
        <v>5</v>
      </c>
      <c r="L127" s="339">
        <v>1</v>
      </c>
      <c r="M127" s="337" t="s">
        <v>12</v>
      </c>
      <c r="N127" s="373"/>
      <c r="O127" s="339"/>
      <c r="P127" s="339"/>
      <c r="Q127" s="361" t="s">
        <v>8</v>
      </c>
      <c r="R127" s="128">
        <f t="shared" si="8"/>
        <v>1000000</v>
      </c>
    </row>
    <row r="128" spans="1:18" s="2" customFormat="1" ht="20.100000000000001" customHeight="1" x14ac:dyDescent="0.15">
      <c r="A128" s="103"/>
      <c r="B128" s="347"/>
      <c r="C128" s="327"/>
      <c r="D128" s="371"/>
      <c r="E128" s="348"/>
      <c r="F128" s="363"/>
      <c r="G128" s="372"/>
      <c r="H128" s="337" t="s">
        <v>62</v>
      </c>
      <c r="I128" s="338">
        <v>7000000</v>
      </c>
      <c r="J128" s="337" t="s">
        <v>4</v>
      </c>
      <c r="K128" s="337" t="s">
        <v>5</v>
      </c>
      <c r="L128" s="339">
        <v>1</v>
      </c>
      <c r="M128" s="337" t="s">
        <v>12</v>
      </c>
      <c r="N128" s="373"/>
      <c r="O128" s="339"/>
      <c r="P128" s="339"/>
      <c r="Q128" s="361" t="s">
        <v>8</v>
      </c>
      <c r="R128" s="128">
        <f t="shared" si="8"/>
        <v>7000000</v>
      </c>
    </row>
    <row r="129" spans="1:18" s="2" customFormat="1" ht="20.100000000000001" customHeight="1" x14ac:dyDescent="0.15">
      <c r="A129" s="103"/>
      <c r="B129" s="115"/>
      <c r="C129" s="327"/>
      <c r="D129" s="183"/>
      <c r="E129" s="117"/>
      <c r="F129" s="118"/>
      <c r="G129" s="181"/>
      <c r="H129" s="124" t="s">
        <v>164</v>
      </c>
      <c r="I129" s="125">
        <v>3500000</v>
      </c>
      <c r="J129" s="124" t="s">
        <v>4</v>
      </c>
      <c r="K129" s="124" t="s">
        <v>5</v>
      </c>
      <c r="L129" s="126">
        <v>1</v>
      </c>
      <c r="M129" s="124" t="s">
        <v>12</v>
      </c>
      <c r="N129" s="182"/>
      <c r="O129" s="126"/>
      <c r="P129" s="126"/>
      <c r="Q129" s="127" t="s">
        <v>8</v>
      </c>
      <c r="R129" s="128">
        <f t="shared" si="8"/>
        <v>3500000</v>
      </c>
    </row>
    <row r="130" spans="1:18" s="2" customFormat="1" ht="20.100000000000001" customHeight="1" x14ac:dyDescent="0.15">
      <c r="A130" s="103"/>
      <c r="B130" s="115"/>
      <c r="C130" s="201"/>
      <c r="D130" s="202"/>
      <c r="E130" s="153"/>
      <c r="F130" s="203"/>
      <c r="G130" s="204"/>
      <c r="H130" s="155" t="s">
        <v>53</v>
      </c>
      <c r="I130" s="156">
        <v>500000</v>
      </c>
      <c r="J130" s="155" t="s">
        <v>4</v>
      </c>
      <c r="K130" s="155" t="s">
        <v>5</v>
      </c>
      <c r="L130" s="157">
        <v>1</v>
      </c>
      <c r="M130" s="155" t="s">
        <v>12</v>
      </c>
      <c r="N130" s="213"/>
      <c r="O130" s="157"/>
      <c r="P130" s="157"/>
      <c r="Q130" s="158" t="s">
        <v>8</v>
      </c>
      <c r="R130" s="167">
        <f t="shared" si="8"/>
        <v>500000</v>
      </c>
    </row>
    <row r="131" spans="1:18" s="2" customFormat="1" ht="20.100000000000001" customHeight="1" thickBot="1" x14ac:dyDescent="0.2">
      <c r="A131" s="136"/>
      <c r="B131" s="190"/>
      <c r="C131" s="209" t="s">
        <v>63</v>
      </c>
      <c r="D131" s="210">
        <v>26260000</v>
      </c>
      <c r="E131" s="140">
        <f>SUM(R131:R134)</f>
        <v>35820000</v>
      </c>
      <c r="F131" s="211">
        <f>E131-D131</f>
        <v>9560000</v>
      </c>
      <c r="G131" s="142">
        <f>F131/E131*100</f>
        <v>26.689000558347292</v>
      </c>
      <c r="H131" s="191" t="s">
        <v>148</v>
      </c>
      <c r="I131" s="192">
        <v>2500000</v>
      </c>
      <c r="J131" s="191" t="s">
        <v>4</v>
      </c>
      <c r="K131" s="191" t="s">
        <v>5</v>
      </c>
      <c r="L131" s="193">
        <v>12</v>
      </c>
      <c r="M131" s="191" t="s">
        <v>9</v>
      </c>
      <c r="N131" s="193"/>
      <c r="O131" s="193"/>
      <c r="P131" s="193"/>
      <c r="Q131" s="199" t="s">
        <v>8</v>
      </c>
      <c r="R131" s="194">
        <f t="shared" si="8"/>
        <v>30000000</v>
      </c>
    </row>
    <row r="132" spans="1:18" s="2" customFormat="1" ht="20.100000000000001" customHeight="1" x14ac:dyDescent="0.15">
      <c r="A132" s="103"/>
      <c r="B132" s="148"/>
      <c r="C132" s="327"/>
      <c r="D132" s="183"/>
      <c r="E132" s="117"/>
      <c r="F132" s="118"/>
      <c r="G132" s="181"/>
      <c r="H132" s="124" t="s">
        <v>166</v>
      </c>
      <c r="I132" s="125">
        <v>1500000</v>
      </c>
      <c r="J132" s="124" t="s">
        <v>4</v>
      </c>
      <c r="K132" s="124" t="s">
        <v>5</v>
      </c>
      <c r="L132" s="126">
        <v>1</v>
      </c>
      <c r="M132" s="124" t="s">
        <v>13</v>
      </c>
      <c r="N132" s="126"/>
      <c r="O132" s="126"/>
      <c r="P132" s="126"/>
      <c r="Q132" s="127" t="s">
        <v>8</v>
      </c>
      <c r="R132" s="128">
        <f t="shared" si="8"/>
        <v>1500000</v>
      </c>
    </row>
    <row r="133" spans="1:18" s="2" customFormat="1" ht="20.100000000000001" customHeight="1" x14ac:dyDescent="0.15">
      <c r="A133" s="103"/>
      <c r="B133" s="148"/>
      <c r="C133" s="327"/>
      <c r="D133" s="183"/>
      <c r="E133" s="117"/>
      <c r="F133" s="132"/>
      <c r="G133" s="109"/>
      <c r="H133" s="124" t="s">
        <v>264</v>
      </c>
      <c r="I133" s="125">
        <v>160000</v>
      </c>
      <c r="J133" s="124" t="s">
        <v>4</v>
      </c>
      <c r="K133" s="124" t="s">
        <v>5</v>
      </c>
      <c r="L133" s="126">
        <v>12</v>
      </c>
      <c r="M133" s="124" t="s">
        <v>9</v>
      </c>
      <c r="N133" s="126"/>
      <c r="O133" s="126"/>
      <c r="P133" s="126"/>
      <c r="Q133" s="127" t="s">
        <v>8</v>
      </c>
      <c r="R133" s="128">
        <f t="shared" si="8"/>
        <v>1920000</v>
      </c>
    </row>
    <row r="134" spans="1:18" s="2" customFormat="1" ht="20.100000000000001" customHeight="1" x14ac:dyDescent="0.15">
      <c r="A134" s="103"/>
      <c r="B134" s="148"/>
      <c r="C134" s="327"/>
      <c r="D134" s="183"/>
      <c r="E134" s="117"/>
      <c r="F134" s="132"/>
      <c r="G134" s="109"/>
      <c r="H134" s="124" t="s">
        <v>64</v>
      </c>
      <c r="I134" s="125">
        <v>200000</v>
      </c>
      <c r="J134" s="124" t="s">
        <v>4</v>
      </c>
      <c r="K134" s="124" t="s">
        <v>5</v>
      </c>
      <c r="L134" s="126">
        <v>12</v>
      </c>
      <c r="M134" s="124" t="s">
        <v>9</v>
      </c>
      <c r="N134" s="126"/>
      <c r="O134" s="126"/>
      <c r="P134" s="126"/>
      <c r="Q134" s="127" t="s">
        <v>8</v>
      </c>
      <c r="R134" s="128">
        <f t="shared" si="8"/>
        <v>2400000</v>
      </c>
    </row>
    <row r="135" spans="1:18" s="2" customFormat="1" ht="20.100000000000001" customHeight="1" x14ac:dyDescent="0.15">
      <c r="A135" s="464" t="s">
        <v>65</v>
      </c>
      <c r="B135" s="436"/>
      <c r="C135" s="325"/>
      <c r="D135" s="207">
        <f>D136+D159</f>
        <v>576287825</v>
      </c>
      <c r="E135" s="92">
        <f>E136+E159</f>
        <v>585801625</v>
      </c>
      <c r="F135" s="93">
        <f>E135-D135</f>
        <v>9513800</v>
      </c>
      <c r="G135" s="101">
        <f>F135/E135*100</f>
        <v>1.6240651432129434</v>
      </c>
      <c r="H135" s="95"/>
      <c r="I135" s="96"/>
      <c r="J135" s="95"/>
      <c r="K135" s="95"/>
      <c r="L135" s="97"/>
      <c r="M135" s="95"/>
      <c r="N135" s="97"/>
      <c r="O135" s="97"/>
      <c r="P135" s="97"/>
      <c r="Q135" s="95"/>
      <c r="R135" s="98"/>
    </row>
    <row r="136" spans="1:18" s="2" customFormat="1" ht="20.100000000000001" customHeight="1" x14ac:dyDescent="0.15">
      <c r="A136" s="103"/>
      <c r="B136" s="466" t="s">
        <v>66</v>
      </c>
      <c r="C136" s="436"/>
      <c r="D136" s="183">
        <f>D137+D149+D153+D158</f>
        <v>544627825</v>
      </c>
      <c r="E136" s="117">
        <f>E137+E149+E153+E158</f>
        <v>552961625</v>
      </c>
      <c r="F136" s="132">
        <f>E136-D136</f>
        <v>8333800</v>
      </c>
      <c r="G136" s="101">
        <f>F136/E136*100</f>
        <v>1.5071208603309496</v>
      </c>
      <c r="H136" s="124"/>
      <c r="I136" s="125"/>
      <c r="J136" s="124"/>
      <c r="K136" s="124"/>
      <c r="L136" s="126"/>
      <c r="M136" s="124"/>
      <c r="N136" s="126"/>
      <c r="O136" s="126"/>
      <c r="P136" s="126"/>
      <c r="Q136" s="124"/>
      <c r="R136" s="128"/>
    </row>
    <row r="137" spans="1:18" s="2" customFormat="1" ht="20.100000000000001" customHeight="1" x14ac:dyDescent="0.15">
      <c r="A137" s="103"/>
      <c r="B137" s="214"/>
      <c r="C137" s="104" t="s">
        <v>67</v>
      </c>
      <c r="D137" s="159">
        <v>478853825</v>
      </c>
      <c r="E137" s="107">
        <f>R137+R145</f>
        <v>483835625</v>
      </c>
      <c r="F137" s="108">
        <f>E137-D137</f>
        <v>4981800</v>
      </c>
      <c r="G137" s="215">
        <f>F137/E137*100</f>
        <v>1.0296472071480889</v>
      </c>
      <c r="H137" s="160" t="s">
        <v>263</v>
      </c>
      <c r="I137" s="111"/>
      <c r="J137" s="110"/>
      <c r="K137" s="110"/>
      <c r="L137" s="112"/>
      <c r="M137" s="110"/>
      <c r="N137" s="112"/>
      <c r="O137" s="112"/>
      <c r="P137" s="112"/>
      <c r="Q137" s="110"/>
      <c r="R137" s="114">
        <f>SUM(R138:R144)</f>
        <v>410472425</v>
      </c>
    </row>
    <row r="138" spans="1:18" s="2" customFormat="1" ht="20.100000000000001" customHeight="1" x14ac:dyDescent="0.15">
      <c r="A138" s="103"/>
      <c r="B138" s="148"/>
      <c r="C138" s="327"/>
      <c r="D138" s="183"/>
      <c r="E138" s="117"/>
      <c r="F138" s="132"/>
      <c r="G138" s="215"/>
      <c r="H138" s="133" t="s">
        <v>174</v>
      </c>
      <c r="I138" s="216">
        <v>6500</v>
      </c>
      <c r="J138" s="119" t="s">
        <v>4</v>
      </c>
      <c r="K138" s="119" t="s">
        <v>5</v>
      </c>
      <c r="L138" s="121">
        <v>122</v>
      </c>
      <c r="M138" s="119" t="s">
        <v>7</v>
      </c>
      <c r="N138" s="121" t="s">
        <v>5</v>
      </c>
      <c r="O138" s="121">
        <v>365</v>
      </c>
      <c r="P138" s="121" t="s">
        <v>6</v>
      </c>
      <c r="Q138" s="122" t="s">
        <v>8</v>
      </c>
      <c r="R138" s="123">
        <f>I138*L138*O138</f>
        <v>289445000</v>
      </c>
    </row>
    <row r="139" spans="1:18" s="2" customFormat="1" ht="20.100000000000001" customHeight="1" x14ac:dyDescent="0.15">
      <c r="A139" s="103"/>
      <c r="B139" s="148"/>
      <c r="C139" s="327"/>
      <c r="D139" s="183"/>
      <c r="E139" s="117"/>
      <c r="F139" s="118"/>
      <c r="G139" s="124"/>
      <c r="H139" s="133" t="s">
        <v>262</v>
      </c>
      <c r="I139" s="120">
        <v>1000</v>
      </c>
      <c r="J139" s="119" t="s">
        <v>4</v>
      </c>
      <c r="K139" s="119" t="s">
        <v>5</v>
      </c>
      <c r="L139" s="121">
        <v>122</v>
      </c>
      <c r="M139" s="119" t="s">
        <v>7</v>
      </c>
      <c r="N139" s="119" t="s">
        <v>5</v>
      </c>
      <c r="O139" s="121">
        <v>365</v>
      </c>
      <c r="P139" s="121" t="s">
        <v>6</v>
      </c>
      <c r="Q139" s="122" t="s">
        <v>8</v>
      </c>
      <c r="R139" s="123">
        <f>I139*L139*O139</f>
        <v>44530000</v>
      </c>
    </row>
    <row r="140" spans="1:18" s="2" customFormat="1" ht="20.100000000000001" customHeight="1" x14ac:dyDescent="0.15">
      <c r="A140" s="103"/>
      <c r="B140" s="148"/>
      <c r="C140" s="327"/>
      <c r="D140" s="183"/>
      <c r="E140" s="117"/>
      <c r="F140" s="132"/>
      <c r="G140" s="215"/>
      <c r="H140" s="133" t="s">
        <v>185</v>
      </c>
      <c r="I140" s="120">
        <v>241247</v>
      </c>
      <c r="J140" s="119" t="s">
        <v>4</v>
      </c>
      <c r="K140" s="119" t="s">
        <v>5</v>
      </c>
      <c r="L140" s="217">
        <v>25</v>
      </c>
      <c r="M140" s="119" t="s">
        <v>7</v>
      </c>
      <c r="N140" s="121" t="s">
        <v>5</v>
      </c>
      <c r="O140" s="121">
        <v>12</v>
      </c>
      <c r="P140" s="121" t="s">
        <v>9</v>
      </c>
      <c r="Q140" s="122" t="s">
        <v>8</v>
      </c>
      <c r="R140" s="123">
        <f>ROUND(I140*L140*O140,-1)</f>
        <v>72374100</v>
      </c>
    </row>
    <row r="141" spans="1:18" s="2" customFormat="1" ht="20.100000000000001" customHeight="1" x14ac:dyDescent="0.15">
      <c r="A141" s="103"/>
      <c r="B141" s="148"/>
      <c r="C141" s="115"/>
      <c r="D141" s="183"/>
      <c r="E141" s="117"/>
      <c r="F141" s="132"/>
      <c r="G141" s="109"/>
      <c r="H141" s="119" t="s">
        <v>186</v>
      </c>
      <c r="I141" s="120">
        <v>50000</v>
      </c>
      <c r="J141" s="119" t="s">
        <v>4</v>
      </c>
      <c r="K141" s="119" t="s">
        <v>5</v>
      </c>
      <c r="L141" s="121">
        <v>25</v>
      </c>
      <c r="M141" s="119" t="s">
        <v>7</v>
      </c>
      <c r="N141" s="121" t="s">
        <v>5</v>
      </c>
      <c r="O141" s="121">
        <v>2</v>
      </c>
      <c r="P141" s="121" t="s">
        <v>10</v>
      </c>
      <c r="Q141" s="122" t="s">
        <v>8</v>
      </c>
      <c r="R141" s="123">
        <f>ROUND(I141*L141*O141,-1)</f>
        <v>2500000</v>
      </c>
    </row>
    <row r="142" spans="1:18" s="2" customFormat="1" ht="20.100000000000001" customHeight="1" x14ac:dyDescent="0.15">
      <c r="A142" s="103"/>
      <c r="B142" s="362"/>
      <c r="C142" s="347"/>
      <c r="D142" s="371"/>
      <c r="E142" s="348"/>
      <c r="F142" s="164"/>
      <c r="G142" s="349"/>
      <c r="H142" s="351" t="s">
        <v>189</v>
      </c>
      <c r="I142" s="350">
        <v>13500</v>
      </c>
      <c r="J142" s="351" t="s">
        <v>4</v>
      </c>
      <c r="K142" s="351" t="s">
        <v>5</v>
      </c>
      <c r="L142" s="352">
        <v>25</v>
      </c>
      <c r="M142" s="351" t="s">
        <v>7</v>
      </c>
      <c r="N142" s="352" t="s">
        <v>5</v>
      </c>
      <c r="O142" s="352">
        <v>1</v>
      </c>
      <c r="P142" s="352" t="s">
        <v>10</v>
      </c>
      <c r="Q142" s="353" t="s">
        <v>8</v>
      </c>
      <c r="R142" s="123">
        <f>I142*L142</f>
        <v>337500</v>
      </c>
    </row>
    <row r="143" spans="1:18" s="2" customFormat="1" ht="20.100000000000001" customHeight="1" x14ac:dyDescent="0.15">
      <c r="A143" s="103"/>
      <c r="B143" s="148"/>
      <c r="C143" s="115"/>
      <c r="D143" s="183"/>
      <c r="E143" s="117"/>
      <c r="F143" s="132"/>
      <c r="G143" s="109"/>
      <c r="H143" s="119" t="s">
        <v>187</v>
      </c>
      <c r="I143" s="120">
        <v>36433</v>
      </c>
      <c r="J143" s="119" t="s">
        <v>4</v>
      </c>
      <c r="K143" s="119" t="s">
        <v>5</v>
      </c>
      <c r="L143" s="121">
        <v>25</v>
      </c>
      <c r="M143" s="119" t="s">
        <v>7</v>
      </c>
      <c r="N143" s="121" t="s">
        <v>5</v>
      </c>
      <c r="O143" s="121">
        <v>1</v>
      </c>
      <c r="P143" s="121" t="s">
        <v>10</v>
      </c>
      <c r="Q143" s="122" t="s">
        <v>8</v>
      </c>
      <c r="R143" s="123">
        <f>I143*L143</f>
        <v>910825</v>
      </c>
    </row>
    <row r="144" spans="1:18" s="2" customFormat="1" ht="20.100000000000001" customHeight="1" x14ac:dyDescent="0.15">
      <c r="A144" s="103"/>
      <c r="B144" s="148"/>
      <c r="C144" s="115"/>
      <c r="D144" s="183"/>
      <c r="E144" s="117"/>
      <c r="F144" s="132"/>
      <c r="G144" s="109"/>
      <c r="H144" s="119" t="s">
        <v>190</v>
      </c>
      <c r="I144" s="120">
        <v>15000</v>
      </c>
      <c r="J144" s="119" t="s">
        <v>4</v>
      </c>
      <c r="K144" s="119" t="s">
        <v>5</v>
      </c>
      <c r="L144" s="121">
        <v>25</v>
      </c>
      <c r="M144" s="119" t="s">
        <v>7</v>
      </c>
      <c r="N144" s="121" t="s">
        <v>5</v>
      </c>
      <c r="O144" s="121">
        <v>1</v>
      </c>
      <c r="P144" s="121" t="s">
        <v>10</v>
      </c>
      <c r="Q144" s="122" t="s">
        <v>8</v>
      </c>
      <c r="R144" s="123">
        <f>I144*L144*O144</f>
        <v>375000</v>
      </c>
    </row>
    <row r="145" spans="1:18" s="2" customFormat="1" ht="20.100000000000001" customHeight="1" x14ac:dyDescent="0.15">
      <c r="A145" s="103"/>
      <c r="B145" s="129"/>
      <c r="C145" s="115"/>
      <c r="D145" s="116"/>
      <c r="E145" s="117"/>
      <c r="F145" s="132"/>
      <c r="G145" s="109"/>
      <c r="H145" s="160" t="s">
        <v>263</v>
      </c>
      <c r="I145" s="111"/>
      <c r="J145" s="110"/>
      <c r="K145" s="110"/>
      <c r="L145" s="112"/>
      <c r="M145" s="110"/>
      <c r="N145" s="112"/>
      <c r="O145" s="112"/>
      <c r="P145" s="112"/>
      <c r="Q145" s="110"/>
      <c r="R145" s="114">
        <f>SUM(R146:R148)</f>
        <v>73363200</v>
      </c>
    </row>
    <row r="146" spans="1:18" s="2" customFormat="1" ht="20.100000000000001" customHeight="1" x14ac:dyDescent="0.15">
      <c r="A146" s="103"/>
      <c r="B146" s="129"/>
      <c r="C146" s="115"/>
      <c r="D146" s="116"/>
      <c r="E146" s="117"/>
      <c r="F146" s="132"/>
      <c r="G146" s="109"/>
      <c r="H146" s="119" t="s">
        <v>360</v>
      </c>
      <c r="I146" s="120">
        <v>64400</v>
      </c>
      <c r="J146" s="119" t="s">
        <v>4</v>
      </c>
      <c r="K146" s="119" t="s">
        <v>5</v>
      </c>
      <c r="L146" s="218">
        <v>94</v>
      </c>
      <c r="M146" s="119" t="s">
        <v>7</v>
      </c>
      <c r="N146" s="121" t="s">
        <v>5</v>
      </c>
      <c r="O146" s="121">
        <v>12</v>
      </c>
      <c r="P146" s="121" t="s">
        <v>9</v>
      </c>
      <c r="Q146" s="122" t="s">
        <v>8</v>
      </c>
      <c r="R146" s="123">
        <f>I146*L146*O146</f>
        <v>72643200</v>
      </c>
    </row>
    <row r="147" spans="1:18" s="2" customFormat="1" ht="20.100000000000001" customHeight="1" x14ac:dyDescent="0.15">
      <c r="A147" s="103"/>
      <c r="B147" s="129"/>
      <c r="C147" s="115"/>
      <c r="D147" s="116"/>
      <c r="E147" s="117"/>
      <c r="F147" s="132"/>
      <c r="G147" s="109"/>
      <c r="H147" s="119" t="s">
        <v>361</v>
      </c>
      <c r="I147" s="120">
        <v>30000</v>
      </c>
      <c r="J147" s="119" t="s">
        <v>4</v>
      </c>
      <c r="K147" s="119" t="s">
        <v>5</v>
      </c>
      <c r="L147" s="218">
        <v>2</v>
      </c>
      <c r="M147" s="119" t="s">
        <v>7</v>
      </c>
      <c r="N147" s="121" t="s">
        <v>5</v>
      </c>
      <c r="O147" s="121">
        <v>12</v>
      </c>
      <c r="P147" s="121" t="s">
        <v>9</v>
      </c>
      <c r="Q147" s="122" t="s">
        <v>8</v>
      </c>
      <c r="R147" s="123">
        <f>I147*L147*O147</f>
        <v>720000</v>
      </c>
    </row>
    <row r="148" spans="1:18" s="2" customFormat="1" ht="20.100000000000001" customHeight="1" x14ac:dyDescent="0.15">
      <c r="A148" s="103"/>
      <c r="B148" s="129"/>
      <c r="C148" s="115"/>
      <c r="D148" s="116"/>
      <c r="E148" s="117"/>
      <c r="F148" s="132"/>
      <c r="G148" s="109"/>
      <c r="H148" s="119" t="s">
        <v>362</v>
      </c>
      <c r="I148" s="216">
        <v>0</v>
      </c>
      <c r="J148" s="119" t="s">
        <v>4</v>
      </c>
      <c r="K148" s="119" t="s">
        <v>5</v>
      </c>
      <c r="L148" s="121">
        <v>1</v>
      </c>
      <c r="M148" s="119" t="s">
        <v>12</v>
      </c>
      <c r="N148" s="121"/>
      <c r="O148" s="121"/>
      <c r="P148" s="121"/>
      <c r="Q148" s="122" t="s">
        <v>8</v>
      </c>
      <c r="R148" s="123">
        <f t="shared" ref="R148:R153" si="9">I148*L148</f>
        <v>0</v>
      </c>
    </row>
    <row r="149" spans="1:18" s="2" customFormat="1" ht="20.100000000000001" customHeight="1" x14ac:dyDescent="0.15">
      <c r="A149" s="103"/>
      <c r="B149" s="148"/>
      <c r="C149" s="104" t="s">
        <v>68</v>
      </c>
      <c r="D149" s="159">
        <v>58200000</v>
      </c>
      <c r="E149" s="107">
        <f>SUM(R149:R152)</f>
        <v>61200000</v>
      </c>
      <c r="F149" s="108">
        <f>E149-D149</f>
        <v>3000000</v>
      </c>
      <c r="G149" s="131">
        <f>F149/E149*100</f>
        <v>4.9019607843137258</v>
      </c>
      <c r="H149" s="219" t="s">
        <v>69</v>
      </c>
      <c r="I149" s="111">
        <v>4300000</v>
      </c>
      <c r="J149" s="110" t="s">
        <v>4</v>
      </c>
      <c r="K149" s="110" t="s">
        <v>5</v>
      </c>
      <c r="L149" s="112">
        <v>12</v>
      </c>
      <c r="M149" s="110" t="s">
        <v>9</v>
      </c>
      <c r="N149" s="112"/>
      <c r="O149" s="112"/>
      <c r="P149" s="112"/>
      <c r="Q149" s="113" t="s">
        <v>8</v>
      </c>
      <c r="R149" s="114">
        <f t="shared" si="9"/>
        <v>51600000</v>
      </c>
    </row>
    <row r="150" spans="1:18" s="2" customFormat="1" ht="20.100000000000001" customHeight="1" x14ac:dyDescent="0.15">
      <c r="A150" s="103"/>
      <c r="B150" s="148"/>
      <c r="C150" s="327"/>
      <c r="D150" s="183"/>
      <c r="E150" s="117"/>
      <c r="F150" s="132"/>
      <c r="G150" s="109"/>
      <c r="H150" s="188" t="s">
        <v>217</v>
      </c>
      <c r="I150" s="125">
        <v>300000</v>
      </c>
      <c r="J150" s="124" t="s">
        <v>4</v>
      </c>
      <c r="K150" s="124" t="s">
        <v>5</v>
      </c>
      <c r="L150" s="126">
        <v>12</v>
      </c>
      <c r="M150" s="124" t="s">
        <v>9</v>
      </c>
      <c r="N150" s="126"/>
      <c r="O150" s="126"/>
      <c r="P150" s="126"/>
      <c r="Q150" s="127" t="s">
        <v>8</v>
      </c>
      <c r="R150" s="128">
        <f t="shared" si="9"/>
        <v>3600000</v>
      </c>
    </row>
    <row r="151" spans="1:18" s="2" customFormat="1" ht="20.100000000000001" customHeight="1" x14ac:dyDescent="0.15">
      <c r="A151" s="103"/>
      <c r="B151" s="148"/>
      <c r="C151" s="327"/>
      <c r="D151" s="183"/>
      <c r="E151" s="117"/>
      <c r="F151" s="132"/>
      <c r="G151" s="109"/>
      <c r="H151" s="188" t="s">
        <v>358</v>
      </c>
      <c r="I151" s="125">
        <v>250000</v>
      </c>
      <c r="J151" s="124" t="s">
        <v>4</v>
      </c>
      <c r="K151" s="124" t="s">
        <v>5</v>
      </c>
      <c r="L151" s="126">
        <v>12</v>
      </c>
      <c r="M151" s="124" t="s">
        <v>9</v>
      </c>
      <c r="N151" s="126"/>
      <c r="O151" s="126"/>
      <c r="P151" s="126"/>
      <c r="Q151" s="127" t="s">
        <v>8</v>
      </c>
      <c r="R151" s="128">
        <f t="shared" si="9"/>
        <v>3000000</v>
      </c>
    </row>
    <row r="152" spans="1:18" s="2" customFormat="1" ht="20.100000000000001" customHeight="1" x14ac:dyDescent="0.15">
      <c r="A152" s="103"/>
      <c r="B152" s="362"/>
      <c r="C152" s="201"/>
      <c r="D152" s="374"/>
      <c r="E152" s="354"/>
      <c r="F152" s="203"/>
      <c r="G152" s="346"/>
      <c r="H152" s="155" t="s">
        <v>247</v>
      </c>
      <c r="I152" s="156">
        <v>250000</v>
      </c>
      <c r="J152" s="155" t="s">
        <v>4</v>
      </c>
      <c r="K152" s="155" t="s">
        <v>5</v>
      </c>
      <c r="L152" s="157">
        <v>12</v>
      </c>
      <c r="M152" s="155" t="s">
        <v>9</v>
      </c>
      <c r="N152" s="157"/>
      <c r="O152" s="157"/>
      <c r="P152" s="157"/>
      <c r="Q152" s="155" t="s">
        <v>8</v>
      </c>
      <c r="R152" s="167">
        <f t="shared" si="9"/>
        <v>3000000</v>
      </c>
    </row>
    <row r="153" spans="1:18" s="2" customFormat="1" ht="20.100000000000001" customHeight="1" x14ac:dyDescent="0.15">
      <c r="A153" s="103"/>
      <c r="B153" s="148"/>
      <c r="C153" s="327" t="s">
        <v>70</v>
      </c>
      <c r="D153" s="183">
        <v>6774000</v>
      </c>
      <c r="E153" s="117">
        <f>SUM(R153:R157)</f>
        <v>7126000</v>
      </c>
      <c r="F153" s="118">
        <f>E153-D153</f>
        <v>352000</v>
      </c>
      <c r="G153" s="109">
        <f>F153/E153*100</f>
        <v>4.9396575919169239</v>
      </c>
      <c r="H153" s="124" t="s">
        <v>344</v>
      </c>
      <c r="I153" s="125">
        <v>100000</v>
      </c>
      <c r="J153" s="124" t="s">
        <v>4</v>
      </c>
      <c r="K153" s="124" t="s">
        <v>5</v>
      </c>
      <c r="L153" s="126">
        <v>12</v>
      </c>
      <c r="M153" s="124" t="s">
        <v>9</v>
      </c>
      <c r="N153" s="126"/>
      <c r="O153" s="126"/>
      <c r="P153" s="126"/>
      <c r="Q153" s="124" t="s">
        <v>8</v>
      </c>
      <c r="R153" s="128">
        <f t="shared" si="9"/>
        <v>1200000</v>
      </c>
    </row>
    <row r="154" spans="1:18" s="2" customFormat="1" ht="20.100000000000001" customHeight="1" x14ac:dyDescent="0.15">
      <c r="A154" s="103"/>
      <c r="B154" s="148"/>
      <c r="C154" s="327"/>
      <c r="D154" s="183"/>
      <c r="E154" s="117"/>
      <c r="F154" s="118"/>
      <c r="G154" s="181"/>
      <c r="H154" s="124" t="s">
        <v>364</v>
      </c>
      <c r="I154" s="125">
        <v>1000</v>
      </c>
      <c r="J154" s="124" t="s">
        <v>4</v>
      </c>
      <c r="K154" s="124" t="s">
        <v>5</v>
      </c>
      <c r="L154" s="126">
        <v>238</v>
      </c>
      <c r="M154" s="124" t="s">
        <v>7</v>
      </c>
      <c r="N154" s="124" t="s">
        <v>5</v>
      </c>
      <c r="O154" s="126">
        <v>2</v>
      </c>
      <c r="P154" s="126" t="s">
        <v>10</v>
      </c>
      <c r="Q154" s="124" t="s">
        <v>8</v>
      </c>
      <c r="R154" s="128">
        <f>I154*L154*O154</f>
        <v>476000</v>
      </c>
    </row>
    <row r="155" spans="1:18" s="2" customFormat="1" ht="20.100000000000001" customHeight="1" x14ac:dyDescent="0.15">
      <c r="A155" s="103"/>
      <c r="B155" s="148"/>
      <c r="C155" s="327"/>
      <c r="D155" s="183"/>
      <c r="E155" s="117"/>
      <c r="F155" s="118"/>
      <c r="G155" s="181"/>
      <c r="H155" s="124" t="s">
        <v>365</v>
      </c>
      <c r="I155" s="125">
        <v>10000</v>
      </c>
      <c r="J155" s="124" t="s">
        <v>4</v>
      </c>
      <c r="K155" s="124" t="s">
        <v>5</v>
      </c>
      <c r="L155" s="126">
        <v>125</v>
      </c>
      <c r="M155" s="124" t="s">
        <v>366</v>
      </c>
      <c r="N155" s="124" t="s">
        <v>5</v>
      </c>
      <c r="O155" s="126">
        <v>1</v>
      </c>
      <c r="P155" s="126" t="s">
        <v>10</v>
      </c>
      <c r="Q155" s="124" t="s">
        <v>8</v>
      </c>
      <c r="R155" s="128">
        <f>I155*L155*O155</f>
        <v>1250000</v>
      </c>
    </row>
    <row r="156" spans="1:18" s="2" customFormat="1" ht="20.100000000000001" customHeight="1" thickBot="1" x14ac:dyDescent="0.2">
      <c r="A156" s="136"/>
      <c r="B156" s="190"/>
      <c r="C156" s="209"/>
      <c r="D156" s="210"/>
      <c r="E156" s="140"/>
      <c r="F156" s="211"/>
      <c r="G156" s="212"/>
      <c r="H156" s="191" t="s">
        <v>343</v>
      </c>
      <c r="I156" s="192">
        <v>250000</v>
      </c>
      <c r="J156" s="191" t="s">
        <v>4</v>
      </c>
      <c r="K156" s="191" t="s">
        <v>5</v>
      </c>
      <c r="L156" s="193">
        <v>12</v>
      </c>
      <c r="M156" s="191" t="s">
        <v>9</v>
      </c>
      <c r="N156" s="193"/>
      <c r="O156" s="193"/>
      <c r="P156" s="193"/>
      <c r="Q156" s="191" t="s">
        <v>8</v>
      </c>
      <c r="R156" s="194">
        <f>I156*L156</f>
        <v>3000000</v>
      </c>
    </row>
    <row r="157" spans="1:18" s="2" customFormat="1" ht="20.100000000000001" customHeight="1" x14ac:dyDescent="0.15">
      <c r="A157" s="103"/>
      <c r="B157" s="148"/>
      <c r="C157" s="201"/>
      <c r="D157" s="202"/>
      <c r="E157" s="153"/>
      <c r="F157" s="203"/>
      <c r="G157" s="204"/>
      <c r="H157" s="155" t="s">
        <v>71</v>
      </c>
      <c r="I157" s="156">
        <v>1200000</v>
      </c>
      <c r="J157" s="155" t="s">
        <v>4</v>
      </c>
      <c r="K157" s="155" t="s">
        <v>5</v>
      </c>
      <c r="L157" s="157">
        <v>1</v>
      </c>
      <c r="M157" s="155" t="s">
        <v>13</v>
      </c>
      <c r="N157" s="157"/>
      <c r="O157" s="157"/>
      <c r="P157" s="157"/>
      <c r="Q157" s="155" t="s">
        <v>8</v>
      </c>
      <c r="R157" s="167">
        <f>I157*L157</f>
        <v>1200000</v>
      </c>
    </row>
    <row r="158" spans="1:18" s="2" customFormat="1" ht="20.100000000000001" customHeight="1" x14ac:dyDescent="0.15">
      <c r="A158" s="220"/>
      <c r="B158" s="221"/>
      <c r="C158" s="201" t="s">
        <v>72</v>
      </c>
      <c r="D158" s="202">
        <v>800000</v>
      </c>
      <c r="E158" s="153">
        <f>R158</f>
        <v>800000</v>
      </c>
      <c r="F158" s="203">
        <f>E158-D158</f>
        <v>0</v>
      </c>
      <c r="G158" s="94">
        <f>F158/E158*100</f>
        <v>0</v>
      </c>
      <c r="H158" s="155" t="s">
        <v>73</v>
      </c>
      <c r="I158" s="156">
        <v>800000</v>
      </c>
      <c r="J158" s="155" t="s">
        <v>4</v>
      </c>
      <c r="K158" s="155" t="s">
        <v>5</v>
      </c>
      <c r="L158" s="157">
        <v>1</v>
      </c>
      <c r="M158" s="155" t="s">
        <v>11</v>
      </c>
      <c r="N158" s="157"/>
      <c r="O158" s="157"/>
      <c r="P158" s="157"/>
      <c r="Q158" s="155" t="s">
        <v>8</v>
      </c>
      <c r="R158" s="167">
        <f>I158*L158</f>
        <v>800000</v>
      </c>
    </row>
    <row r="159" spans="1:18" s="2" customFormat="1" ht="20.100000000000001" customHeight="1" x14ac:dyDescent="0.15">
      <c r="A159" s="103"/>
      <c r="B159" s="166" t="s">
        <v>75</v>
      </c>
      <c r="C159" s="326"/>
      <c r="D159" s="202">
        <f>D160</f>
        <v>31660000</v>
      </c>
      <c r="E159" s="153">
        <f>E160</f>
        <v>32840000</v>
      </c>
      <c r="F159" s="203">
        <f>E159-D159</f>
        <v>1180000</v>
      </c>
      <c r="G159" s="94">
        <f>F159/E159*100</f>
        <v>3.5931790499390983</v>
      </c>
      <c r="H159" s="155"/>
      <c r="I159" s="156"/>
      <c r="J159" s="155"/>
      <c r="K159" s="155"/>
      <c r="L159" s="157"/>
      <c r="M159" s="155"/>
      <c r="N159" s="157"/>
      <c r="O159" s="157"/>
      <c r="P159" s="157"/>
      <c r="Q159" s="155"/>
      <c r="R159" s="167"/>
    </row>
    <row r="160" spans="1:18" s="2" customFormat="1" ht="20.100000000000001" customHeight="1" x14ac:dyDescent="0.15">
      <c r="A160" s="103"/>
      <c r="B160" s="148"/>
      <c r="C160" s="222" t="s">
        <v>235</v>
      </c>
      <c r="D160" s="159">
        <v>31660000</v>
      </c>
      <c r="E160" s="107">
        <f>SUM(R160:R169)</f>
        <v>32840000</v>
      </c>
      <c r="F160" s="108">
        <f>E160-D160</f>
        <v>1180000</v>
      </c>
      <c r="G160" s="109">
        <f>F160/E160*100</f>
        <v>3.5931790499390983</v>
      </c>
      <c r="H160" s="110" t="s">
        <v>163</v>
      </c>
      <c r="I160" s="111">
        <v>170000</v>
      </c>
      <c r="J160" s="110" t="s">
        <v>4</v>
      </c>
      <c r="K160" s="110" t="s">
        <v>5</v>
      </c>
      <c r="L160" s="112">
        <v>12</v>
      </c>
      <c r="M160" s="110" t="s">
        <v>9</v>
      </c>
      <c r="N160" s="112"/>
      <c r="O160" s="112"/>
      <c r="P160" s="112"/>
      <c r="Q160" s="113" t="s">
        <v>8</v>
      </c>
      <c r="R160" s="114">
        <f>I160*L160</f>
        <v>2040000</v>
      </c>
    </row>
    <row r="161" spans="1:18" s="2" customFormat="1" ht="20.100000000000001" customHeight="1" x14ac:dyDescent="0.15">
      <c r="A161" s="103"/>
      <c r="B161" s="148"/>
      <c r="C161" s="327"/>
      <c r="D161" s="183"/>
      <c r="E161" s="117"/>
      <c r="F161" s="118"/>
      <c r="G161" s="181"/>
      <c r="H161" s="223" t="s">
        <v>229</v>
      </c>
      <c r="I161" s="125">
        <v>900000</v>
      </c>
      <c r="J161" s="124" t="s">
        <v>4</v>
      </c>
      <c r="K161" s="124" t="s">
        <v>5</v>
      </c>
      <c r="L161" s="126">
        <v>12</v>
      </c>
      <c r="M161" s="124" t="s">
        <v>9</v>
      </c>
      <c r="N161" s="126"/>
      <c r="O161" s="126"/>
      <c r="P161" s="126"/>
      <c r="Q161" s="127" t="s">
        <v>8</v>
      </c>
      <c r="R161" s="128">
        <f>I161*L161</f>
        <v>10800000</v>
      </c>
    </row>
    <row r="162" spans="1:18" s="2" customFormat="1" ht="20.100000000000001" customHeight="1" x14ac:dyDescent="0.15">
      <c r="A162" s="103"/>
      <c r="B162" s="148"/>
      <c r="C162" s="327"/>
      <c r="D162" s="183"/>
      <c r="E162" s="117"/>
      <c r="F162" s="118"/>
      <c r="G162" s="181"/>
      <c r="H162" s="223" t="s">
        <v>363</v>
      </c>
      <c r="I162" s="125">
        <v>300000</v>
      </c>
      <c r="J162" s="124" t="s">
        <v>4</v>
      </c>
      <c r="K162" s="124" t="s">
        <v>5</v>
      </c>
      <c r="L162" s="126">
        <v>12</v>
      </c>
      <c r="M162" s="124" t="s">
        <v>9</v>
      </c>
      <c r="N162" s="126"/>
      <c r="O162" s="126"/>
      <c r="P162" s="126"/>
      <c r="Q162" s="127" t="s">
        <v>8</v>
      </c>
      <c r="R162" s="128">
        <f t="shared" ref="R162:R169" si="10">I162*L162</f>
        <v>3600000</v>
      </c>
    </row>
    <row r="163" spans="1:18" s="2" customFormat="1" ht="22.5" x14ac:dyDescent="0.15">
      <c r="A163" s="103"/>
      <c r="B163" s="148"/>
      <c r="C163" s="327"/>
      <c r="D163" s="183"/>
      <c r="E163" s="117"/>
      <c r="F163" s="118"/>
      <c r="G163" s="181"/>
      <c r="H163" s="223" t="s">
        <v>227</v>
      </c>
      <c r="I163" s="125">
        <v>1460000</v>
      </c>
      <c r="J163" s="124" t="s">
        <v>4</v>
      </c>
      <c r="K163" s="124" t="s">
        <v>5</v>
      </c>
      <c r="L163" s="126">
        <v>5</v>
      </c>
      <c r="M163" s="124" t="s">
        <v>10</v>
      </c>
      <c r="N163" s="126"/>
      <c r="O163" s="126"/>
      <c r="P163" s="126"/>
      <c r="Q163" s="127" t="s">
        <v>8</v>
      </c>
      <c r="R163" s="128">
        <f t="shared" si="10"/>
        <v>7300000</v>
      </c>
    </row>
    <row r="164" spans="1:18" s="2" customFormat="1" ht="27" customHeight="1" x14ac:dyDescent="0.15">
      <c r="A164" s="103"/>
      <c r="B164" s="148"/>
      <c r="C164" s="327"/>
      <c r="D164" s="183"/>
      <c r="E164" s="117"/>
      <c r="F164" s="118"/>
      <c r="G164" s="181"/>
      <c r="H164" s="223" t="s">
        <v>395</v>
      </c>
      <c r="I164" s="125">
        <v>1000000</v>
      </c>
      <c r="J164" s="124" t="s">
        <v>4</v>
      </c>
      <c r="K164" s="124" t="s">
        <v>5</v>
      </c>
      <c r="L164" s="126">
        <v>4</v>
      </c>
      <c r="M164" s="124" t="s">
        <v>10</v>
      </c>
      <c r="N164" s="126"/>
      <c r="O164" s="126"/>
      <c r="P164" s="126"/>
      <c r="Q164" s="127" t="s">
        <v>8</v>
      </c>
      <c r="R164" s="128">
        <f t="shared" si="10"/>
        <v>4000000</v>
      </c>
    </row>
    <row r="165" spans="1:18" s="2" customFormat="1" ht="20.25" customHeight="1" x14ac:dyDescent="0.15">
      <c r="A165" s="103"/>
      <c r="B165" s="148"/>
      <c r="C165" s="327"/>
      <c r="D165" s="183"/>
      <c r="E165" s="117"/>
      <c r="F165" s="118"/>
      <c r="G165" s="181"/>
      <c r="H165" s="223" t="s">
        <v>404</v>
      </c>
      <c r="I165" s="125">
        <v>300000</v>
      </c>
      <c r="J165" s="124" t="s">
        <v>4</v>
      </c>
      <c r="K165" s="124" t="s">
        <v>5</v>
      </c>
      <c r="L165" s="126">
        <v>1</v>
      </c>
      <c r="M165" s="124" t="s">
        <v>10</v>
      </c>
      <c r="N165" s="126"/>
      <c r="O165" s="126"/>
      <c r="P165" s="126"/>
      <c r="Q165" s="127" t="s">
        <v>8</v>
      </c>
      <c r="R165" s="128">
        <f t="shared" si="10"/>
        <v>300000</v>
      </c>
    </row>
    <row r="166" spans="1:18" s="2" customFormat="1" ht="20.100000000000001" customHeight="1" x14ac:dyDescent="0.15">
      <c r="A166" s="103"/>
      <c r="B166" s="148"/>
      <c r="C166" s="327"/>
      <c r="D166" s="183"/>
      <c r="E166" s="117"/>
      <c r="F166" s="118"/>
      <c r="G166" s="181"/>
      <c r="H166" s="224" t="s">
        <v>150</v>
      </c>
      <c r="I166" s="125">
        <v>300000</v>
      </c>
      <c r="J166" s="124" t="s">
        <v>4</v>
      </c>
      <c r="K166" s="124" t="s">
        <v>5</v>
      </c>
      <c r="L166" s="126">
        <v>2</v>
      </c>
      <c r="M166" s="124" t="s">
        <v>10</v>
      </c>
      <c r="N166" s="126"/>
      <c r="O166" s="126"/>
      <c r="P166" s="126"/>
      <c r="Q166" s="127" t="s">
        <v>8</v>
      </c>
      <c r="R166" s="128">
        <f t="shared" si="10"/>
        <v>600000</v>
      </c>
    </row>
    <row r="167" spans="1:18" s="2" customFormat="1" ht="22.5" x14ac:dyDescent="0.15">
      <c r="A167" s="103"/>
      <c r="B167" s="148"/>
      <c r="C167" s="327"/>
      <c r="D167" s="183"/>
      <c r="E167" s="117"/>
      <c r="F167" s="118"/>
      <c r="G167" s="181"/>
      <c r="H167" s="223" t="s">
        <v>220</v>
      </c>
      <c r="I167" s="125">
        <v>2500000</v>
      </c>
      <c r="J167" s="124" t="s">
        <v>4</v>
      </c>
      <c r="K167" s="124" t="s">
        <v>5</v>
      </c>
      <c r="L167" s="126">
        <v>1</v>
      </c>
      <c r="M167" s="124" t="s">
        <v>13</v>
      </c>
      <c r="N167" s="126"/>
      <c r="O167" s="126"/>
      <c r="P167" s="126"/>
      <c r="Q167" s="127" t="s">
        <v>8</v>
      </c>
      <c r="R167" s="128">
        <f t="shared" si="10"/>
        <v>2500000</v>
      </c>
    </row>
    <row r="168" spans="1:18" s="2" customFormat="1" ht="22.5" x14ac:dyDescent="0.15">
      <c r="A168" s="103"/>
      <c r="B168" s="148"/>
      <c r="C168" s="327"/>
      <c r="D168" s="183"/>
      <c r="E168" s="117"/>
      <c r="F168" s="118"/>
      <c r="G168" s="181"/>
      <c r="H168" s="223" t="s">
        <v>221</v>
      </c>
      <c r="I168" s="125">
        <v>700000</v>
      </c>
      <c r="J168" s="124" t="s">
        <v>4</v>
      </c>
      <c r="K168" s="124" t="s">
        <v>5</v>
      </c>
      <c r="L168" s="126">
        <v>1</v>
      </c>
      <c r="M168" s="124" t="s">
        <v>13</v>
      </c>
      <c r="N168" s="126"/>
      <c r="O168" s="126"/>
      <c r="P168" s="126"/>
      <c r="Q168" s="127" t="s">
        <v>8</v>
      </c>
      <c r="R168" s="128">
        <f t="shared" si="10"/>
        <v>700000</v>
      </c>
    </row>
    <row r="169" spans="1:18" s="2" customFormat="1" ht="20.100000000000001" customHeight="1" x14ac:dyDescent="0.15">
      <c r="A169" s="220"/>
      <c r="B169" s="376"/>
      <c r="C169" s="201"/>
      <c r="D169" s="374"/>
      <c r="E169" s="354"/>
      <c r="F169" s="203"/>
      <c r="G169" s="375"/>
      <c r="H169" s="411" t="s">
        <v>216</v>
      </c>
      <c r="I169" s="156">
        <v>1000000</v>
      </c>
      <c r="J169" s="155" t="s">
        <v>4</v>
      </c>
      <c r="K169" s="155" t="s">
        <v>5</v>
      </c>
      <c r="L169" s="157">
        <v>1</v>
      </c>
      <c r="M169" s="155" t="s">
        <v>13</v>
      </c>
      <c r="N169" s="157"/>
      <c r="O169" s="157"/>
      <c r="P169" s="157"/>
      <c r="Q169" s="158" t="s">
        <v>8</v>
      </c>
      <c r="R169" s="167">
        <f t="shared" si="10"/>
        <v>1000000</v>
      </c>
    </row>
    <row r="170" spans="1:18" s="2" customFormat="1" ht="20.100000000000001" customHeight="1" x14ac:dyDescent="0.15">
      <c r="A170" s="231" t="s">
        <v>76</v>
      </c>
      <c r="B170" s="155"/>
      <c r="C170" s="213"/>
      <c r="D170" s="374">
        <f>D171</f>
        <v>0</v>
      </c>
      <c r="E170" s="354">
        <f>E171</f>
        <v>70000000</v>
      </c>
      <c r="F170" s="203">
        <f>E170-D170</f>
        <v>70000000</v>
      </c>
      <c r="G170" s="375">
        <f>F170/E170*100</f>
        <v>100</v>
      </c>
      <c r="H170" s="155"/>
      <c r="I170" s="156"/>
      <c r="J170" s="155"/>
      <c r="K170" s="155"/>
      <c r="L170" s="157"/>
      <c r="M170" s="155"/>
      <c r="N170" s="157"/>
      <c r="O170" s="157"/>
      <c r="P170" s="157"/>
      <c r="Q170" s="155"/>
      <c r="R170" s="167"/>
    </row>
    <row r="171" spans="1:18" s="2" customFormat="1" ht="20.100000000000001" customHeight="1" x14ac:dyDescent="0.15">
      <c r="A171" s="99"/>
      <c r="B171" s="227" t="s">
        <v>77</v>
      </c>
      <c r="C171" s="100"/>
      <c r="D171" s="159">
        <f>D172</f>
        <v>0</v>
      </c>
      <c r="E171" s="107">
        <f>E172</f>
        <v>70000000</v>
      </c>
      <c r="F171" s="108">
        <f t="shared" ref="F171:F179" si="11">E171-D171</f>
        <v>70000000</v>
      </c>
      <c r="G171" s="375">
        <f t="shared" ref="G171:G172" si="12">F171/E171*100</f>
        <v>100</v>
      </c>
      <c r="H171" s="110"/>
      <c r="I171" s="96"/>
      <c r="J171" s="95"/>
      <c r="K171" s="95"/>
      <c r="L171" s="239"/>
      <c r="M171" s="95"/>
      <c r="N171" s="97"/>
      <c r="O171" s="97"/>
      <c r="P171" s="97"/>
      <c r="Q171" s="95"/>
      <c r="R171" s="98"/>
    </row>
    <row r="172" spans="1:18" s="2" customFormat="1" ht="20.100000000000001" customHeight="1" x14ac:dyDescent="0.15">
      <c r="A172" s="103"/>
      <c r="B172" s="148"/>
      <c r="C172" s="222" t="s">
        <v>78</v>
      </c>
      <c r="D172" s="159"/>
      <c r="E172" s="107">
        <f>R172</f>
        <v>70000000</v>
      </c>
      <c r="F172" s="108">
        <f t="shared" si="11"/>
        <v>70000000</v>
      </c>
      <c r="G172" s="375">
        <f t="shared" si="12"/>
        <v>100</v>
      </c>
      <c r="H172" s="110" t="s">
        <v>437</v>
      </c>
      <c r="I172" s="96">
        <v>70000000</v>
      </c>
      <c r="J172" s="95" t="s">
        <v>397</v>
      </c>
      <c r="K172" s="95" t="s">
        <v>5</v>
      </c>
      <c r="L172" s="239">
        <v>1</v>
      </c>
      <c r="M172" s="95" t="s">
        <v>12</v>
      </c>
      <c r="N172" s="97"/>
      <c r="O172" s="97"/>
      <c r="P172" s="97"/>
      <c r="Q172" s="95" t="s">
        <v>438</v>
      </c>
      <c r="R172" s="98">
        <f>I172*L172</f>
        <v>70000000</v>
      </c>
    </row>
    <row r="173" spans="1:18" s="2" customFormat="1" ht="20.100000000000001" customHeight="1" x14ac:dyDescent="0.15">
      <c r="A173" s="225" t="s">
        <v>79</v>
      </c>
      <c r="B173" s="95"/>
      <c r="C173" s="100"/>
      <c r="D173" s="207">
        <v>0</v>
      </c>
      <c r="E173" s="92">
        <f>E174</f>
        <v>0</v>
      </c>
      <c r="F173" s="170">
        <f t="shared" si="11"/>
        <v>0</v>
      </c>
      <c r="G173" s="226">
        <v>0</v>
      </c>
      <c r="H173" s="95"/>
      <c r="I173" s="96"/>
      <c r="J173" s="95"/>
      <c r="K173" s="95"/>
      <c r="L173" s="97"/>
      <c r="M173" s="95"/>
      <c r="N173" s="97"/>
      <c r="O173" s="97"/>
      <c r="P173" s="97"/>
      <c r="Q173" s="95"/>
      <c r="R173" s="98"/>
    </row>
    <row r="174" spans="1:18" s="2" customFormat="1" ht="20.100000000000001" customHeight="1" x14ac:dyDescent="0.15">
      <c r="A174" s="99"/>
      <c r="B174" s="227" t="s">
        <v>80</v>
      </c>
      <c r="C174" s="100"/>
      <c r="D174" s="159">
        <v>0</v>
      </c>
      <c r="E174" s="107">
        <f>E175</f>
        <v>0</v>
      </c>
      <c r="F174" s="170">
        <f t="shared" si="11"/>
        <v>0</v>
      </c>
      <c r="G174" s="228">
        <v>0</v>
      </c>
      <c r="H174" s="110"/>
      <c r="I174" s="111"/>
      <c r="J174" s="110"/>
      <c r="K174" s="110"/>
      <c r="L174" s="112"/>
      <c r="M174" s="110"/>
      <c r="N174" s="112"/>
      <c r="O174" s="112"/>
      <c r="P174" s="112"/>
      <c r="Q174" s="110"/>
      <c r="R174" s="114"/>
    </row>
    <row r="175" spans="1:18" s="2" customFormat="1" ht="20.100000000000001" customHeight="1" x14ac:dyDescent="0.15">
      <c r="A175" s="220"/>
      <c r="B175" s="376"/>
      <c r="C175" s="364" t="s">
        <v>81</v>
      </c>
      <c r="D175" s="207">
        <v>0</v>
      </c>
      <c r="E175" s="92">
        <v>0</v>
      </c>
      <c r="F175" s="170">
        <f t="shared" si="11"/>
        <v>0</v>
      </c>
      <c r="G175" s="226">
        <v>0</v>
      </c>
      <c r="H175" s="377"/>
      <c r="I175" s="378"/>
      <c r="J175" s="377"/>
      <c r="K175" s="377"/>
      <c r="L175" s="379"/>
      <c r="M175" s="377"/>
      <c r="N175" s="379"/>
      <c r="O175" s="379"/>
      <c r="P175" s="379"/>
      <c r="Q175" s="377"/>
      <c r="R175" s="98"/>
    </row>
    <row r="176" spans="1:18" s="2" customFormat="1" ht="20.100000000000001" customHeight="1" x14ac:dyDescent="0.15">
      <c r="A176" s="231" t="s">
        <v>248</v>
      </c>
      <c r="B176" s="155"/>
      <c r="C176" s="213"/>
      <c r="D176" s="202">
        <v>0</v>
      </c>
      <c r="E176" s="153">
        <f>E177</f>
        <v>0</v>
      </c>
      <c r="F176" s="203">
        <f t="shared" si="11"/>
        <v>0</v>
      </c>
      <c r="G176" s="204">
        <v>0</v>
      </c>
      <c r="H176" s="155"/>
      <c r="I176" s="156"/>
      <c r="J176" s="155"/>
      <c r="K176" s="155"/>
      <c r="L176" s="157"/>
      <c r="M176" s="155"/>
      <c r="N176" s="157"/>
      <c r="O176" s="157"/>
      <c r="P176" s="157"/>
      <c r="Q176" s="155"/>
      <c r="R176" s="167"/>
    </row>
    <row r="177" spans="1:19" s="2" customFormat="1" ht="20.100000000000001" customHeight="1" x14ac:dyDescent="0.15">
      <c r="A177" s="99"/>
      <c r="B177" s="227" t="s">
        <v>82</v>
      </c>
      <c r="C177" s="100"/>
      <c r="D177" s="159">
        <v>0</v>
      </c>
      <c r="E177" s="107">
        <f>E179</f>
        <v>0</v>
      </c>
      <c r="F177" s="170">
        <f t="shared" si="11"/>
        <v>0</v>
      </c>
      <c r="G177" s="228">
        <v>0</v>
      </c>
      <c r="H177" s="110"/>
      <c r="I177" s="111"/>
      <c r="J177" s="110"/>
      <c r="K177" s="110"/>
      <c r="L177" s="112"/>
      <c r="M177" s="110"/>
      <c r="N177" s="112"/>
      <c r="O177" s="112"/>
      <c r="P177" s="112"/>
      <c r="Q177" s="110"/>
      <c r="R177" s="114"/>
    </row>
    <row r="178" spans="1:19" s="2" customFormat="1" ht="20.100000000000001" customHeight="1" x14ac:dyDescent="0.15">
      <c r="A178" s="103"/>
      <c r="B178" s="148"/>
      <c r="C178" s="104" t="s">
        <v>83</v>
      </c>
      <c r="D178" s="159">
        <v>0</v>
      </c>
      <c r="E178" s="107">
        <v>0</v>
      </c>
      <c r="F178" s="170">
        <f t="shared" si="11"/>
        <v>0</v>
      </c>
      <c r="G178" s="228">
        <v>0</v>
      </c>
      <c r="H178" s="110"/>
      <c r="I178" s="111"/>
      <c r="J178" s="110"/>
      <c r="K178" s="110"/>
      <c r="L178" s="112"/>
      <c r="M178" s="110"/>
      <c r="N178" s="112"/>
      <c r="O178" s="112"/>
      <c r="P178" s="112"/>
      <c r="Q178" s="110"/>
      <c r="R178" s="114"/>
    </row>
    <row r="179" spans="1:19" s="2" customFormat="1" ht="20.100000000000001" customHeight="1" x14ac:dyDescent="0.15">
      <c r="A179" s="220"/>
      <c r="B179" s="221"/>
      <c r="C179" s="325" t="s">
        <v>84</v>
      </c>
      <c r="D179" s="207">
        <v>0</v>
      </c>
      <c r="E179" s="92">
        <v>0</v>
      </c>
      <c r="F179" s="170">
        <f t="shared" si="11"/>
        <v>0</v>
      </c>
      <c r="G179" s="226">
        <v>0</v>
      </c>
      <c r="H179" s="95"/>
      <c r="I179" s="96"/>
      <c r="J179" s="95"/>
      <c r="K179" s="95"/>
      <c r="L179" s="97"/>
      <c r="M179" s="95"/>
      <c r="N179" s="97"/>
      <c r="O179" s="97"/>
      <c r="P179" s="97"/>
      <c r="Q179" s="95"/>
      <c r="R179" s="98"/>
    </row>
    <row r="180" spans="1:19" s="2" customFormat="1" ht="20.100000000000001" customHeight="1" x14ac:dyDescent="0.15">
      <c r="A180" s="464" t="s">
        <v>85</v>
      </c>
      <c r="B180" s="465"/>
      <c r="C180" s="100"/>
      <c r="D180" s="207">
        <f>D181</f>
        <v>46120000</v>
      </c>
      <c r="E180" s="92">
        <f>E181</f>
        <v>14600000</v>
      </c>
      <c r="F180" s="93">
        <f>E180-D180</f>
        <v>-31520000</v>
      </c>
      <c r="G180" s="101">
        <f>F180/E180*100</f>
        <v>-215.89041095890411</v>
      </c>
      <c r="H180" s="95"/>
      <c r="I180" s="96"/>
      <c r="J180" s="95"/>
      <c r="K180" s="95"/>
      <c r="L180" s="97"/>
      <c r="M180" s="95"/>
      <c r="N180" s="97"/>
      <c r="O180" s="97"/>
      <c r="P180" s="97"/>
      <c r="Q180" s="95"/>
      <c r="R180" s="98"/>
    </row>
    <row r="181" spans="1:19" s="2" customFormat="1" ht="20.100000000000001" customHeight="1" thickBot="1" x14ac:dyDescent="0.2">
      <c r="A181" s="408"/>
      <c r="B181" s="171" t="s">
        <v>86</v>
      </c>
      <c r="C181" s="409"/>
      <c r="D181" s="229">
        <f>D182</f>
        <v>46120000</v>
      </c>
      <c r="E181" s="172">
        <f>E182</f>
        <v>14600000</v>
      </c>
      <c r="F181" s="410">
        <f>E181-D181</f>
        <v>-31520000</v>
      </c>
      <c r="G181" s="101">
        <f>F181/E181*100</f>
        <v>-215.89041095890411</v>
      </c>
      <c r="H181" s="174"/>
      <c r="I181" s="175"/>
      <c r="J181" s="174"/>
      <c r="K181" s="174"/>
      <c r="L181" s="176"/>
      <c r="M181" s="174"/>
      <c r="N181" s="176"/>
      <c r="O181" s="176"/>
      <c r="P181" s="176"/>
      <c r="Q181" s="174"/>
      <c r="R181" s="178"/>
    </row>
    <row r="182" spans="1:19" s="2" customFormat="1" ht="20.100000000000001" customHeight="1" x14ac:dyDescent="0.15">
      <c r="A182" s="233"/>
      <c r="B182" s="347"/>
      <c r="C182" s="327" t="s">
        <v>87</v>
      </c>
      <c r="D182" s="371">
        <v>46120000</v>
      </c>
      <c r="E182" s="348">
        <f>SUM(R182:R185)</f>
        <v>14600000</v>
      </c>
      <c r="F182" s="164">
        <f>E182-D182</f>
        <v>-31520000</v>
      </c>
      <c r="G182" s="349">
        <f>F182/E182*100</f>
        <v>-215.89041095890411</v>
      </c>
      <c r="H182" s="337" t="s">
        <v>94</v>
      </c>
      <c r="I182" s="338">
        <v>400000</v>
      </c>
      <c r="J182" s="337" t="s">
        <v>4</v>
      </c>
      <c r="K182" s="337" t="s">
        <v>5</v>
      </c>
      <c r="L182" s="339">
        <v>12</v>
      </c>
      <c r="M182" s="337" t="s">
        <v>9</v>
      </c>
      <c r="N182" s="339"/>
      <c r="O182" s="339"/>
      <c r="P182" s="339"/>
      <c r="Q182" s="361" t="s">
        <v>8</v>
      </c>
      <c r="R182" s="128">
        <f>I182*L182</f>
        <v>4800000</v>
      </c>
      <c r="S182" s="2" t="s">
        <v>390</v>
      </c>
    </row>
    <row r="183" spans="1:19" s="2" customFormat="1" ht="20.100000000000001" customHeight="1" x14ac:dyDescent="0.15">
      <c r="A183" s="233"/>
      <c r="B183" s="115"/>
      <c r="C183" s="327"/>
      <c r="D183" s="371"/>
      <c r="E183" s="348"/>
      <c r="F183" s="164"/>
      <c r="G183" s="349"/>
      <c r="H183" s="110" t="s">
        <v>421</v>
      </c>
      <c r="I183" s="111">
        <v>1200</v>
      </c>
      <c r="J183" s="110" t="s">
        <v>4</v>
      </c>
      <c r="K183" s="110" t="s">
        <v>5</v>
      </c>
      <c r="L183" s="112">
        <v>125</v>
      </c>
      <c r="M183" s="110" t="s">
        <v>418</v>
      </c>
      <c r="N183" s="110" t="s">
        <v>5</v>
      </c>
      <c r="O183" s="112">
        <v>12</v>
      </c>
      <c r="P183" s="112" t="s">
        <v>406</v>
      </c>
      <c r="Q183" s="113" t="s">
        <v>8</v>
      </c>
      <c r="R183" s="114">
        <f>I183*L183*O183</f>
        <v>1800000</v>
      </c>
    </row>
    <row r="184" spans="1:19" s="2" customFormat="1" ht="20.100000000000001" customHeight="1" x14ac:dyDescent="0.15">
      <c r="A184" s="233"/>
      <c r="B184" s="347"/>
      <c r="C184" s="327"/>
      <c r="D184" s="371"/>
      <c r="E184" s="348"/>
      <c r="F184" s="164"/>
      <c r="G184" s="349"/>
      <c r="H184" s="110" t="s">
        <v>396</v>
      </c>
      <c r="I184" s="111">
        <v>100000</v>
      </c>
      <c r="J184" s="110" t="s">
        <v>397</v>
      </c>
      <c r="K184" s="110" t="s">
        <v>5</v>
      </c>
      <c r="L184" s="112">
        <v>20</v>
      </c>
      <c r="M184" s="110" t="s">
        <v>393</v>
      </c>
      <c r="N184" s="112"/>
      <c r="O184" s="112"/>
      <c r="P184" s="112"/>
      <c r="Q184" s="113" t="s">
        <v>8</v>
      </c>
      <c r="R184" s="114">
        <f>I184*L184</f>
        <v>2000000</v>
      </c>
    </row>
    <row r="185" spans="1:19" s="2" customFormat="1" ht="20.100000000000001" customHeight="1" x14ac:dyDescent="0.15">
      <c r="A185" s="237"/>
      <c r="B185" s="345"/>
      <c r="C185" s="345"/>
      <c r="D185" s="374"/>
      <c r="E185" s="354"/>
      <c r="F185" s="154"/>
      <c r="G185" s="346"/>
      <c r="H185" s="110" t="s">
        <v>405</v>
      </c>
      <c r="I185" s="111">
        <v>500000</v>
      </c>
      <c r="J185" s="110" t="s">
        <v>397</v>
      </c>
      <c r="K185" s="110" t="s">
        <v>5</v>
      </c>
      <c r="L185" s="112">
        <v>12</v>
      </c>
      <c r="M185" s="110" t="s">
        <v>406</v>
      </c>
      <c r="N185" s="112"/>
      <c r="O185" s="112"/>
      <c r="P185" s="112"/>
      <c r="Q185" s="113" t="s">
        <v>8</v>
      </c>
      <c r="R185" s="114">
        <f>I185*L185</f>
        <v>6000000</v>
      </c>
    </row>
    <row r="186" spans="1:19" s="2" customFormat="1" ht="20.100000000000001" customHeight="1" x14ac:dyDescent="0.15">
      <c r="A186" s="220" t="s">
        <v>88</v>
      </c>
      <c r="B186" s="166"/>
      <c r="C186" s="390"/>
      <c r="D186" s="207">
        <f>D187</f>
        <v>109938005</v>
      </c>
      <c r="E186" s="92">
        <f>E187</f>
        <v>127908594</v>
      </c>
      <c r="F186" s="93">
        <f>E186-D186</f>
        <v>17970589</v>
      </c>
      <c r="G186" s="101">
        <f>F186/E186*100</f>
        <v>14.049555575601119</v>
      </c>
      <c r="H186" s="377"/>
      <c r="I186" s="377"/>
      <c r="J186" s="377"/>
      <c r="K186" s="377"/>
      <c r="L186" s="379"/>
      <c r="M186" s="377"/>
      <c r="N186" s="379"/>
      <c r="O186" s="379"/>
      <c r="P186" s="379"/>
      <c r="Q186" s="377"/>
      <c r="R186" s="391"/>
    </row>
    <row r="187" spans="1:19" s="2" customFormat="1" ht="20.100000000000001" customHeight="1" x14ac:dyDescent="0.15">
      <c r="A187" s="232"/>
      <c r="B187" s="466" t="s">
        <v>89</v>
      </c>
      <c r="C187" s="436"/>
      <c r="D187" s="159">
        <f>D188+D189</f>
        <v>109938005</v>
      </c>
      <c r="E187" s="107">
        <f>E188+E189</f>
        <v>127908594</v>
      </c>
      <c r="F187" s="130">
        <f>E187-D187</f>
        <v>17970589</v>
      </c>
      <c r="G187" s="101">
        <f t="shared" ref="G187:G188" si="13">F187/E187*100</f>
        <v>14.049555575601119</v>
      </c>
      <c r="H187" s="110"/>
      <c r="I187" s="111"/>
      <c r="J187" s="110"/>
      <c r="K187" s="110"/>
      <c r="L187" s="112"/>
      <c r="M187" s="110"/>
      <c r="N187" s="112"/>
      <c r="O187" s="112"/>
      <c r="P187" s="112"/>
      <c r="Q187" s="110"/>
      <c r="R187" s="114"/>
    </row>
    <row r="188" spans="1:19" s="2" customFormat="1" ht="20.100000000000001" customHeight="1" x14ac:dyDescent="0.15">
      <c r="A188" s="233"/>
      <c r="B188" s="105"/>
      <c r="C188" s="104" t="s">
        <v>90</v>
      </c>
      <c r="D188" s="159">
        <v>109928005</v>
      </c>
      <c r="E188" s="107">
        <f>R188</f>
        <v>127898594</v>
      </c>
      <c r="F188" s="130">
        <f>E188-D188</f>
        <v>17970589</v>
      </c>
      <c r="G188" s="101">
        <f t="shared" si="13"/>
        <v>14.050654067393422</v>
      </c>
      <c r="H188" s="234" t="s">
        <v>234</v>
      </c>
      <c r="I188" s="111"/>
      <c r="J188" s="110"/>
      <c r="K188" s="235"/>
      <c r="L188" s="236"/>
      <c r="M188" s="110"/>
      <c r="N188" s="112"/>
      <c r="O188" s="112"/>
      <c r="P188" s="112"/>
      <c r="Q188" s="113" t="s">
        <v>8</v>
      </c>
      <c r="R188" s="114">
        <v>127898594</v>
      </c>
    </row>
    <row r="189" spans="1:19" s="2" customFormat="1" ht="20.100000000000001" customHeight="1" x14ac:dyDescent="0.15">
      <c r="A189" s="237"/>
      <c r="B189" s="238"/>
      <c r="C189" s="325" t="s">
        <v>91</v>
      </c>
      <c r="D189" s="207">
        <v>10000</v>
      </c>
      <c r="E189" s="92">
        <v>10000</v>
      </c>
      <c r="F189" s="93">
        <f t="shared" ref="F189:F197" si="14">E189-D189</f>
        <v>0</v>
      </c>
      <c r="G189" s="101">
        <f>F189/E189*100</f>
        <v>0</v>
      </c>
      <c r="H189" s="95" t="s">
        <v>92</v>
      </c>
      <c r="I189" s="96">
        <v>10000</v>
      </c>
      <c r="J189" s="95" t="s">
        <v>4</v>
      </c>
      <c r="K189" s="95" t="s">
        <v>5</v>
      </c>
      <c r="L189" s="239">
        <v>1</v>
      </c>
      <c r="M189" s="95" t="s">
        <v>12</v>
      </c>
      <c r="N189" s="97"/>
      <c r="O189" s="97"/>
      <c r="P189" s="97"/>
      <c r="Q189" s="180" t="s">
        <v>8</v>
      </c>
      <c r="R189" s="98">
        <f>I189*L189</f>
        <v>10000</v>
      </c>
    </row>
    <row r="190" spans="1:19" s="2" customFormat="1" ht="20.100000000000001" customHeight="1" x14ac:dyDescent="0.15">
      <c r="A190" s="225" t="s">
        <v>251</v>
      </c>
      <c r="B190" s="95"/>
      <c r="C190" s="100"/>
      <c r="D190" s="207">
        <f>D191</f>
        <v>0</v>
      </c>
      <c r="E190" s="92">
        <f>E191</f>
        <v>7000000</v>
      </c>
      <c r="F190" s="170">
        <f t="shared" si="14"/>
        <v>7000000</v>
      </c>
      <c r="G190" s="101">
        <f>F190/E190*100</f>
        <v>100</v>
      </c>
      <c r="H190" s="95"/>
      <c r="I190" s="96"/>
      <c r="J190" s="95"/>
      <c r="K190" s="95"/>
      <c r="L190" s="97"/>
      <c r="M190" s="95"/>
      <c r="N190" s="97"/>
      <c r="O190" s="97"/>
      <c r="P190" s="97"/>
      <c r="Q190" s="95"/>
      <c r="R190" s="98"/>
    </row>
    <row r="191" spans="1:19" s="2" customFormat="1" ht="20.100000000000001" customHeight="1" x14ac:dyDescent="0.15">
      <c r="A191" s="232"/>
      <c r="B191" s="466" t="s">
        <v>249</v>
      </c>
      <c r="C191" s="436"/>
      <c r="D191" s="159">
        <f>D192+D193</f>
        <v>0</v>
      </c>
      <c r="E191" s="107">
        <f>E192+E193</f>
        <v>7000000</v>
      </c>
      <c r="F191" s="170">
        <f t="shared" si="14"/>
        <v>7000000</v>
      </c>
      <c r="G191" s="101">
        <f t="shared" ref="G191:G193" si="15">F191/E191*100</f>
        <v>100</v>
      </c>
      <c r="H191" s="110"/>
      <c r="I191" s="111"/>
      <c r="J191" s="110"/>
      <c r="K191" s="110"/>
      <c r="L191" s="112"/>
      <c r="M191" s="110"/>
      <c r="N191" s="112"/>
      <c r="O191" s="112"/>
      <c r="P191" s="112"/>
      <c r="Q191" s="110"/>
      <c r="R191" s="114"/>
    </row>
    <row r="192" spans="1:19" s="2" customFormat="1" ht="20.100000000000001" customHeight="1" x14ac:dyDescent="0.15">
      <c r="A192" s="240"/>
      <c r="B192" s="105"/>
      <c r="C192" s="325" t="s">
        <v>93</v>
      </c>
      <c r="D192" s="207"/>
      <c r="E192" s="92">
        <f>R192</f>
        <v>3500000</v>
      </c>
      <c r="F192" s="170">
        <f t="shared" si="14"/>
        <v>3500000</v>
      </c>
      <c r="G192" s="101">
        <f t="shared" si="15"/>
        <v>100</v>
      </c>
      <c r="H192" s="95" t="s">
        <v>439</v>
      </c>
      <c r="I192" s="96">
        <v>3500000</v>
      </c>
      <c r="J192" s="95" t="s">
        <v>4</v>
      </c>
      <c r="K192" s="95" t="s">
        <v>5</v>
      </c>
      <c r="L192" s="239">
        <v>1</v>
      </c>
      <c r="M192" s="95" t="s">
        <v>12</v>
      </c>
      <c r="N192" s="97"/>
      <c r="O192" s="97"/>
      <c r="P192" s="97"/>
      <c r="Q192" s="180" t="s">
        <v>8</v>
      </c>
      <c r="R192" s="98">
        <f>I192*L192</f>
        <v>3500000</v>
      </c>
    </row>
    <row r="193" spans="1:18" s="2" customFormat="1" ht="20.100000000000001" customHeight="1" x14ac:dyDescent="0.15">
      <c r="A193" s="328"/>
      <c r="B193" s="238"/>
      <c r="C193" s="179" t="s">
        <v>250</v>
      </c>
      <c r="D193" s="207"/>
      <c r="E193" s="92">
        <f>R193</f>
        <v>3500000</v>
      </c>
      <c r="F193" s="170">
        <f t="shared" si="14"/>
        <v>3500000</v>
      </c>
      <c r="G193" s="101">
        <f t="shared" si="15"/>
        <v>100</v>
      </c>
      <c r="H193" s="95" t="s">
        <v>440</v>
      </c>
      <c r="I193" s="96">
        <v>3500000</v>
      </c>
      <c r="J193" s="95" t="s">
        <v>4</v>
      </c>
      <c r="K193" s="95" t="s">
        <v>5</v>
      </c>
      <c r="L193" s="239">
        <v>1</v>
      </c>
      <c r="M193" s="95" t="s">
        <v>12</v>
      </c>
      <c r="N193" s="97"/>
      <c r="O193" s="97"/>
      <c r="P193" s="97"/>
      <c r="Q193" s="180" t="s">
        <v>8</v>
      </c>
      <c r="R193" s="98">
        <f>I193*L193</f>
        <v>3500000</v>
      </c>
    </row>
    <row r="194" spans="1:18" s="2" customFormat="1" ht="20.100000000000001" customHeight="1" x14ac:dyDescent="0.15">
      <c r="A194" s="464" t="s">
        <v>252</v>
      </c>
      <c r="B194" s="465"/>
      <c r="C194" s="436"/>
      <c r="D194" s="202">
        <f>D195</f>
        <v>0</v>
      </c>
      <c r="E194" s="153">
        <f>E195</f>
        <v>0</v>
      </c>
      <c r="F194" s="203">
        <f t="shared" si="14"/>
        <v>0</v>
      </c>
      <c r="G194" s="204">
        <v>0</v>
      </c>
      <c r="H194" s="155"/>
      <c r="I194" s="156"/>
      <c r="J194" s="155"/>
      <c r="K194" s="155"/>
      <c r="L194" s="157"/>
      <c r="M194" s="155"/>
      <c r="N194" s="157"/>
      <c r="O194" s="157"/>
      <c r="P194" s="157"/>
      <c r="Q194" s="155"/>
      <c r="R194" s="167"/>
    </row>
    <row r="195" spans="1:18" s="2" customFormat="1" ht="20.100000000000001" customHeight="1" x14ac:dyDescent="0.15">
      <c r="A195" s="232"/>
      <c r="B195" s="105" t="s">
        <v>253</v>
      </c>
      <c r="C195" s="104"/>
      <c r="D195" s="159">
        <f>D197</f>
        <v>0</v>
      </c>
      <c r="E195" s="107">
        <f>E197</f>
        <v>0</v>
      </c>
      <c r="F195" s="170">
        <f t="shared" si="14"/>
        <v>0</v>
      </c>
      <c r="G195" s="226">
        <v>0</v>
      </c>
      <c r="H195" s="110"/>
      <c r="I195" s="111"/>
      <c r="J195" s="110"/>
      <c r="K195" s="110"/>
      <c r="L195" s="112"/>
      <c r="M195" s="110"/>
      <c r="N195" s="112"/>
      <c r="O195" s="112"/>
      <c r="P195" s="112"/>
      <c r="Q195" s="110"/>
      <c r="R195" s="114"/>
    </row>
    <row r="196" spans="1:18" s="2" customFormat="1" ht="20.100000000000001" customHeight="1" x14ac:dyDescent="0.15">
      <c r="A196" s="233"/>
      <c r="B196" s="105"/>
      <c r="C196" s="179" t="s">
        <v>254</v>
      </c>
      <c r="D196" s="159">
        <v>0</v>
      </c>
      <c r="E196" s="107">
        <f>R196</f>
        <v>0</v>
      </c>
      <c r="F196" s="108">
        <f t="shared" si="14"/>
        <v>0</v>
      </c>
      <c r="G196" s="228">
        <v>0</v>
      </c>
      <c r="H196" s="110"/>
      <c r="I196" s="111"/>
      <c r="J196" s="110"/>
      <c r="K196" s="110"/>
      <c r="L196" s="112"/>
      <c r="M196" s="110"/>
      <c r="N196" s="112"/>
      <c r="O196" s="112"/>
      <c r="P196" s="112"/>
      <c r="Q196" s="113"/>
      <c r="R196" s="114"/>
    </row>
    <row r="197" spans="1:18" s="2" customFormat="1" ht="20.100000000000001" customHeight="1" thickBot="1" x14ac:dyDescent="0.2">
      <c r="A197" s="241"/>
      <c r="B197" s="138"/>
      <c r="C197" s="138" t="s">
        <v>255</v>
      </c>
      <c r="D197" s="229">
        <v>0</v>
      </c>
      <c r="E197" s="172">
        <f>R197</f>
        <v>0</v>
      </c>
      <c r="F197" s="173">
        <f t="shared" si="14"/>
        <v>0</v>
      </c>
      <c r="G197" s="230">
        <v>0</v>
      </c>
      <c r="H197" s="174"/>
      <c r="I197" s="175"/>
      <c r="J197" s="174"/>
      <c r="K197" s="174"/>
      <c r="L197" s="176"/>
      <c r="M197" s="174"/>
      <c r="N197" s="176"/>
      <c r="O197" s="176"/>
      <c r="P197" s="176"/>
      <c r="Q197" s="177"/>
      <c r="R197" s="178"/>
    </row>
    <row r="335" spans="6:6" x14ac:dyDescent="0.15">
      <c r="F335" s="71" t="s">
        <v>330</v>
      </c>
    </row>
  </sheetData>
  <mergeCells count="29">
    <mergeCell ref="F3:G3"/>
    <mergeCell ref="H3:R4"/>
    <mergeCell ref="A1:R1"/>
    <mergeCell ref="A3:A4"/>
    <mergeCell ref="B3:B4"/>
    <mergeCell ref="C3:C4"/>
    <mergeCell ref="D3:D4"/>
    <mergeCell ref="E3:E4"/>
    <mergeCell ref="A5:C5"/>
    <mergeCell ref="A6:C6"/>
    <mergeCell ref="L42:M42"/>
    <mergeCell ref="L43:M43"/>
    <mergeCell ref="L44:M44"/>
    <mergeCell ref="L45:M45"/>
    <mergeCell ref="L46:M46"/>
    <mergeCell ref="L49:M49"/>
    <mergeCell ref="L50:M50"/>
    <mergeCell ref="L51:M51"/>
    <mergeCell ref="L52:M52"/>
    <mergeCell ref="L53:M53"/>
    <mergeCell ref="B54:C54"/>
    <mergeCell ref="A123:C123"/>
    <mergeCell ref="B124:C124"/>
    <mergeCell ref="A194:C194"/>
    <mergeCell ref="A135:B135"/>
    <mergeCell ref="B136:C136"/>
    <mergeCell ref="A180:B180"/>
    <mergeCell ref="B187:C187"/>
    <mergeCell ref="B191:C191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84" fitToHeight="0" orientation="landscape" r:id="rId1"/>
  <headerFooter>
    <oddFooter>&amp;R무량수전노인전문요양원(2023.12.04)</oddFooter>
  </headerFooter>
  <rowBreaks count="7" manualBreakCount="7">
    <brk id="28" max="17" man="1"/>
    <brk id="55" max="17" man="1"/>
    <brk id="81" max="17" man="1"/>
    <brk id="106" max="17" man="1"/>
    <brk id="131" max="17" man="1"/>
    <brk id="156" max="17" man="1"/>
    <brk id="181" max="17" man="1"/>
  </rowBreaks>
  <ignoredErrors>
    <ignoredError sqref="R183 E172 F186 E5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65"/>
  <sheetViews>
    <sheetView tabSelected="1" view="pageBreakPreview" zoomScale="115" zoomScaleNormal="100" zoomScaleSheetLayoutView="115" workbookViewId="0">
      <selection activeCell="G69" sqref="G69"/>
    </sheetView>
  </sheetViews>
  <sheetFormatPr defaultRowHeight="13.5" x14ac:dyDescent="0.15"/>
  <cols>
    <col min="1" max="1" width="13.33203125" style="73" customWidth="1"/>
    <col min="2" max="2" width="14" style="73" customWidth="1"/>
    <col min="3" max="3" width="17.6640625" style="73" customWidth="1"/>
    <col min="4" max="5" width="18.77734375" style="73" customWidth="1"/>
    <col min="6" max="6" width="8.88671875" style="1" customWidth="1"/>
    <col min="7" max="16384" width="8.88671875" style="1"/>
  </cols>
  <sheetData>
    <row r="1" spans="1:21" ht="37.5" customHeight="1" x14ac:dyDescent="0.15">
      <c r="A1" s="552" t="s">
        <v>415</v>
      </c>
      <c r="B1" s="552"/>
      <c r="C1" s="552"/>
      <c r="D1" s="552"/>
      <c r="E1" s="552"/>
    </row>
    <row r="2" spans="1:21" s="2" customFormat="1" ht="20.100000000000001" customHeight="1" x14ac:dyDescent="0.15">
      <c r="A2" s="59" t="s">
        <v>14</v>
      </c>
      <c r="B2" s="59"/>
      <c r="C2" s="60"/>
      <c r="D2" s="61"/>
      <c r="E2" s="62"/>
      <c r="F2" s="4"/>
      <c r="G2" s="3"/>
      <c r="H2" s="3"/>
      <c r="J2" s="4"/>
      <c r="M2" s="5"/>
      <c r="O2" s="5"/>
      <c r="P2" s="5"/>
      <c r="Q2" s="5"/>
      <c r="R2" s="5"/>
      <c r="S2" s="5"/>
      <c r="U2" s="3" t="s">
        <v>15</v>
      </c>
    </row>
    <row r="3" spans="1:21" s="2" customFormat="1" ht="20.100000000000001" customHeight="1" x14ac:dyDescent="0.15">
      <c r="A3" s="74" t="s">
        <v>338</v>
      </c>
      <c r="B3" s="75"/>
      <c r="C3" s="76"/>
      <c r="D3" s="76"/>
      <c r="E3" s="62" t="s">
        <v>226</v>
      </c>
    </row>
    <row r="4" spans="1:21" s="2" customFormat="1" ht="24.95" customHeight="1" x14ac:dyDescent="0.15">
      <c r="A4" s="553" t="s">
        <v>225</v>
      </c>
      <c r="B4" s="518"/>
      <c r="C4" s="77" t="s">
        <v>457</v>
      </c>
      <c r="D4" s="77" t="s">
        <v>416</v>
      </c>
      <c r="E4" s="78" t="s">
        <v>215</v>
      </c>
      <c r="F4" s="4"/>
    </row>
    <row r="5" spans="1:21" s="2" customFormat="1" ht="24.95" customHeight="1" x14ac:dyDescent="0.15">
      <c r="A5" s="554" t="s">
        <v>367</v>
      </c>
      <c r="B5" s="519" t="s">
        <v>368</v>
      </c>
      <c r="C5" s="67">
        <v>463844630</v>
      </c>
      <c r="D5" s="67">
        <v>499658500</v>
      </c>
      <c r="E5" s="79">
        <f>D5-C5</f>
        <v>35813870</v>
      </c>
      <c r="F5" s="4"/>
      <c r="G5" s="4"/>
    </row>
    <row r="6" spans="1:21" s="2" customFormat="1" ht="24.95" customHeight="1" x14ac:dyDescent="0.15">
      <c r="A6" s="547"/>
      <c r="B6" s="541"/>
      <c r="C6" s="488" t="s">
        <v>422</v>
      </c>
      <c r="D6" s="489"/>
      <c r="E6" s="545"/>
      <c r="G6" s="4"/>
    </row>
    <row r="7" spans="1:21" s="2" customFormat="1" ht="24.95" customHeight="1" x14ac:dyDescent="0.15">
      <c r="A7" s="522" t="s">
        <v>369</v>
      </c>
      <c r="B7" s="530" t="s">
        <v>370</v>
      </c>
      <c r="C7" s="66">
        <v>101462500</v>
      </c>
      <c r="D7" s="66">
        <v>97487500</v>
      </c>
      <c r="E7" s="80">
        <f>D7-C7</f>
        <v>-3975000</v>
      </c>
    </row>
    <row r="8" spans="1:21" s="2" customFormat="1" ht="24.95" customHeight="1" x14ac:dyDescent="0.15">
      <c r="A8" s="523"/>
      <c r="B8" s="525"/>
      <c r="C8" s="537" t="s">
        <v>423</v>
      </c>
      <c r="D8" s="538"/>
      <c r="E8" s="539"/>
    </row>
    <row r="9" spans="1:21" s="2" customFormat="1" ht="24.95" hidden="1" customHeight="1" x14ac:dyDescent="0.15">
      <c r="A9" s="522" t="s">
        <v>359</v>
      </c>
      <c r="B9" s="524" t="s">
        <v>194</v>
      </c>
      <c r="C9" s="66"/>
      <c r="D9" s="66"/>
      <c r="E9" s="80"/>
    </row>
    <row r="10" spans="1:21" s="2" customFormat="1" ht="24.95" hidden="1" customHeight="1" x14ac:dyDescent="0.15">
      <c r="A10" s="540"/>
      <c r="B10" s="541"/>
      <c r="C10" s="542"/>
      <c r="D10" s="543"/>
      <c r="E10" s="544"/>
    </row>
    <row r="11" spans="1:21" s="2" customFormat="1" ht="24.95" customHeight="1" x14ac:dyDescent="0.15">
      <c r="A11" s="546" t="s">
        <v>198</v>
      </c>
      <c r="B11" s="524" t="s">
        <v>199</v>
      </c>
      <c r="C11" s="66">
        <v>3059994290</v>
      </c>
      <c r="D11" s="66">
        <v>3310110250</v>
      </c>
      <c r="E11" s="80">
        <f>D11-C11</f>
        <v>250115960</v>
      </c>
    </row>
    <row r="12" spans="1:21" s="2" customFormat="1" ht="24.95" customHeight="1" x14ac:dyDescent="0.15">
      <c r="A12" s="547"/>
      <c r="B12" s="541"/>
      <c r="C12" s="488" t="s">
        <v>422</v>
      </c>
      <c r="D12" s="489"/>
      <c r="E12" s="545"/>
    </row>
    <row r="13" spans="1:21" s="2" customFormat="1" ht="24.95" customHeight="1" x14ac:dyDescent="0.15">
      <c r="A13" s="548"/>
      <c r="B13" s="524" t="s">
        <v>238</v>
      </c>
      <c r="C13" s="66">
        <v>300623430</v>
      </c>
      <c r="D13" s="66">
        <v>323835030</v>
      </c>
      <c r="E13" s="80">
        <f>D13-C13</f>
        <v>23211600</v>
      </c>
    </row>
    <row r="14" spans="1:21" s="2" customFormat="1" ht="24.95" customHeight="1" x14ac:dyDescent="0.15">
      <c r="A14" s="549"/>
      <c r="B14" s="541"/>
      <c r="C14" s="488" t="s">
        <v>422</v>
      </c>
      <c r="D14" s="489"/>
      <c r="E14" s="545"/>
    </row>
    <row r="15" spans="1:21" s="2" customFormat="1" ht="24.95" customHeight="1" x14ac:dyDescent="0.15">
      <c r="A15" s="546" t="s">
        <v>398</v>
      </c>
      <c r="B15" s="535" t="s">
        <v>442</v>
      </c>
      <c r="C15" s="66">
        <v>107609341</v>
      </c>
      <c r="D15" s="66">
        <v>109928005</v>
      </c>
      <c r="E15" s="80">
        <f>D15-C15</f>
        <v>2318664</v>
      </c>
    </row>
    <row r="16" spans="1:21" s="2" customFormat="1" ht="24.95" customHeight="1" x14ac:dyDescent="0.15">
      <c r="A16" s="550"/>
      <c r="B16" s="536"/>
      <c r="C16" s="488" t="s">
        <v>445</v>
      </c>
      <c r="D16" s="489"/>
      <c r="E16" s="545"/>
    </row>
    <row r="17" spans="1:6" s="2" customFormat="1" ht="24.95" customHeight="1" x14ac:dyDescent="0.15">
      <c r="A17" s="550"/>
      <c r="B17" s="535" t="s">
        <v>441</v>
      </c>
      <c r="C17" s="66">
        <v>4050204</v>
      </c>
      <c r="D17" s="66">
        <v>0</v>
      </c>
      <c r="E17" s="80">
        <f>D17-C17</f>
        <v>-4050204</v>
      </c>
    </row>
    <row r="18" spans="1:6" s="2" customFormat="1" ht="24.95" customHeight="1" x14ac:dyDescent="0.15">
      <c r="A18" s="551"/>
      <c r="B18" s="536"/>
      <c r="C18" s="488" t="s">
        <v>424</v>
      </c>
      <c r="D18" s="489"/>
      <c r="E18" s="545"/>
    </row>
    <row r="19" spans="1:6" s="2" customFormat="1" ht="24.95" hidden="1" customHeight="1" x14ac:dyDescent="0.15">
      <c r="A19" s="522" t="s">
        <v>371</v>
      </c>
      <c r="B19" s="524" t="s">
        <v>372</v>
      </c>
      <c r="C19" s="66">
        <v>224642170</v>
      </c>
      <c r="D19" s="66">
        <v>250657622</v>
      </c>
      <c r="E19" s="80">
        <f>D19-C19</f>
        <v>26015452</v>
      </c>
    </row>
    <row r="20" spans="1:6" s="2" customFormat="1" ht="24.95" hidden="1" customHeight="1" x14ac:dyDescent="0.15">
      <c r="A20" s="523"/>
      <c r="B20" s="525"/>
      <c r="C20" s="526" t="s">
        <v>379</v>
      </c>
      <c r="D20" s="527"/>
      <c r="E20" s="528"/>
    </row>
    <row r="21" spans="1:6" s="2" customFormat="1" ht="24.95" customHeight="1" x14ac:dyDescent="0.15">
      <c r="A21" s="522" t="s">
        <v>213</v>
      </c>
      <c r="B21" s="530" t="s">
        <v>401</v>
      </c>
      <c r="C21" s="66">
        <v>212612915</v>
      </c>
      <c r="D21" s="66">
        <v>141731025</v>
      </c>
      <c r="E21" s="80">
        <f>D21-C21</f>
        <v>-70881890</v>
      </c>
    </row>
    <row r="22" spans="1:6" s="2" customFormat="1" ht="24.95" customHeight="1" x14ac:dyDescent="0.15">
      <c r="A22" s="529"/>
      <c r="B22" s="531"/>
      <c r="C22" s="532" t="s">
        <v>425</v>
      </c>
      <c r="D22" s="533"/>
      <c r="E22" s="534"/>
    </row>
    <row r="23" spans="1:6" s="2" customFormat="1" ht="24.95" customHeight="1" x14ac:dyDescent="0.15">
      <c r="A23" s="65"/>
      <c r="B23" s="65"/>
      <c r="C23" s="76"/>
      <c r="D23" s="76"/>
      <c r="E23" s="76"/>
    </row>
    <row r="24" spans="1:6" s="2" customFormat="1" ht="24.95" customHeight="1" x14ac:dyDescent="0.15">
      <c r="A24" s="74" t="s">
        <v>230</v>
      </c>
      <c r="B24" s="74"/>
      <c r="C24" s="423"/>
      <c r="D24" s="423"/>
      <c r="E24" s="424" t="s">
        <v>226</v>
      </c>
      <c r="F24" s="4"/>
    </row>
    <row r="25" spans="1:6" s="2" customFormat="1" ht="24.95" customHeight="1" x14ac:dyDescent="0.15">
      <c r="A25" s="517" t="s">
        <v>225</v>
      </c>
      <c r="B25" s="518"/>
      <c r="C25" s="77" t="s">
        <v>457</v>
      </c>
      <c r="D25" s="77" t="s">
        <v>416</v>
      </c>
      <c r="E25" s="412" t="s">
        <v>215</v>
      </c>
    </row>
    <row r="26" spans="1:6" s="2" customFormat="1" ht="24.95" customHeight="1" x14ac:dyDescent="0.15">
      <c r="A26" s="520" t="s">
        <v>18</v>
      </c>
      <c r="B26" s="519" t="s">
        <v>382</v>
      </c>
      <c r="C26" s="413">
        <v>2274818520</v>
      </c>
      <c r="D26" s="413">
        <v>2463144120</v>
      </c>
      <c r="E26" s="414">
        <f>D26-C26</f>
        <v>188325600</v>
      </c>
    </row>
    <row r="27" spans="1:6" s="2" customFormat="1" ht="24.95" customHeight="1" x14ac:dyDescent="0.15">
      <c r="A27" s="483"/>
      <c r="B27" s="493"/>
      <c r="C27" s="495" t="s">
        <v>426</v>
      </c>
      <c r="D27" s="489"/>
      <c r="E27" s="490"/>
    </row>
    <row r="28" spans="1:6" s="2" customFormat="1" ht="24.95" customHeight="1" x14ac:dyDescent="0.15">
      <c r="A28" s="483"/>
      <c r="B28" s="492" t="s">
        <v>383</v>
      </c>
      <c r="C28" s="341">
        <v>690516680</v>
      </c>
      <c r="D28" s="341">
        <v>640222050</v>
      </c>
      <c r="E28" s="415">
        <f>D28-C28</f>
        <v>-50294630</v>
      </c>
    </row>
    <row r="29" spans="1:6" s="2" customFormat="1" ht="24.95" customHeight="1" x14ac:dyDescent="0.15">
      <c r="A29" s="483"/>
      <c r="B29" s="493"/>
      <c r="C29" s="512" t="s">
        <v>427</v>
      </c>
      <c r="D29" s="513"/>
      <c r="E29" s="514"/>
    </row>
    <row r="30" spans="1:6" s="2" customFormat="1" ht="24.95" hidden="1" customHeight="1" x14ac:dyDescent="0.15">
      <c r="A30" s="483"/>
      <c r="B30" s="492" t="s">
        <v>388</v>
      </c>
      <c r="C30" s="388">
        <v>4200000</v>
      </c>
      <c r="D30" s="388">
        <v>4200000</v>
      </c>
      <c r="E30" s="416">
        <f>D30-C30</f>
        <v>0</v>
      </c>
    </row>
    <row r="31" spans="1:6" s="2" customFormat="1" ht="24.95" hidden="1" customHeight="1" x14ac:dyDescent="0.15">
      <c r="A31" s="483"/>
      <c r="B31" s="493"/>
      <c r="C31" s="495" t="s">
        <v>389</v>
      </c>
      <c r="D31" s="502"/>
      <c r="E31" s="503"/>
    </row>
    <row r="32" spans="1:6" s="2" customFormat="1" ht="24.95" customHeight="1" x14ac:dyDescent="0.15">
      <c r="A32" s="483"/>
      <c r="B32" s="492" t="s">
        <v>387</v>
      </c>
      <c r="C32" s="381">
        <v>250088720</v>
      </c>
      <c r="D32" s="381">
        <v>268962271</v>
      </c>
      <c r="E32" s="417">
        <f>D32-C32</f>
        <v>18873551</v>
      </c>
    </row>
    <row r="33" spans="1:5" s="2" customFormat="1" ht="24.95" customHeight="1" x14ac:dyDescent="0.15">
      <c r="A33" s="483"/>
      <c r="B33" s="493"/>
      <c r="C33" s="495" t="s">
        <v>426</v>
      </c>
      <c r="D33" s="489"/>
      <c r="E33" s="490"/>
    </row>
    <row r="34" spans="1:5" s="2" customFormat="1" ht="24.95" customHeight="1" x14ac:dyDescent="0.15">
      <c r="A34" s="483"/>
      <c r="B34" s="521" t="s">
        <v>384</v>
      </c>
      <c r="C34" s="413">
        <v>309851250</v>
      </c>
      <c r="D34" s="413">
        <v>351221050</v>
      </c>
      <c r="E34" s="414">
        <f>D34-C34</f>
        <v>41369800</v>
      </c>
    </row>
    <row r="35" spans="1:5" s="2" customFormat="1" ht="24.95" customHeight="1" x14ac:dyDescent="0.15">
      <c r="A35" s="501"/>
      <c r="B35" s="493"/>
      <c r="C35" s="495" t="s">
        <v>426</v>
      </c>
      <c r="D35" s="489"/>
      <c r="E35" s="490"/>
    </row>
    <row r="36" spans="1:5" s="2" customFormat="1" ht="24.95" customHeight="1" x14ac:dyDescent="0.15">
      <c r="A36" s="483"/>
      <c r="B36" s="492" t="s">
        <v>373</v>
      </c>
      <c r="C36" s="68">
        <v>71739220</v>
      </c>
      <c r="D36" s="68">
        <v>71197220</v>
      </c>
      <c r="E36" s="418">
        <f>D36-C36</f>
        <v>-542000</v>
      </c>
    </row>
    <row r="37" spans="1:5" s="2" customFormat="1" ht="24.95" customHeight="1" x14ac:dyDescent="0.15">
      <c r="A37" s="483"/>
      <c r="B37" s="494"/>
      <c r="C37" s="488" t="s">
        <v>443</v>
      </c>
      <c r="D37" s="489"/>
      <c r="E37" s="490"/>
    </row>
    <row r="38" spans="1:5" s="2" customFormat="1" ht="24.95" customHeight="1" x14ac:dyDescent="0.15">
      <c r="A38" s="483"/>
      <c r="B38" s="486" t="s">
        <v>54</v>
      </c>
      <c r="C38" s="82">
        <v>2160000</v>
      </c>
      <c r="D38" s="68">
        <v>2640000</v>
      </c>
      <c r="E38" s="418">
        <f>D38-C38</f>
        <v>480000</v>
      </c>
    </row>
    <row r="39" spans="1:5" s="2" customFormat="1" ht="24.95" customHeight="1" x14ac:dyDescent="0.15">
      <c r="A39" s="483"/>
      <c r="B39" s="487"/>
      <c r="C39" s="488" t="s">
        <v>428</v>
      </c>
      <c r="D39" s="489"/>
      <c r="E39" s="490"/>
    </row>
    <row r="40" spans="1:5" s="2" customFormat="1" ht="24.95" customHeight="1" x14ac:dyDescent="0.15">
      <c r="A40" s="484"/>
      <c r="B40" s="492" t="s">
        <v>241</v>
      </c>
      <c r="C40" s="68">
        <v>77828710</v>
      </c>
      <c r="D40" s="68">
        <v>28700000</v>
      </c>
      <c r="E40" s="418">
        <f>D40-C40</f>
        <v>-49128710</v>
      </c>
    </row>
    <row r="41" spans="1:5" s="2" customFormat="1" ht="24.95" customHeight="1" x14ac:dyDescent="0.15">
      <c r="A41" s="485"/>
      <c r="B41" s="494"/>
      <c r="C41" s="495" t="s">
        <v>444</v>
      </c>
      <c r="D41" s="489"/>
      <c r="E41" s="490"/>
    </row>
    <row r="42" spans="1:5" s="2" customFormat="1" ht="24.95" customHeight="1" x14ac:dyDescent="0.15">
      <c r="A42" s="491" t="s">
        <v>59</v>
      </c>
      <c r="B42" s="492" t="s">
        <v>386</v>
      </c>
      <c r="C42" s="81">
        <v>11055000</v>
      </c>
      <c r="D42" s="68">
        <v>12000000</v>
      </c>
      <c r="E42" s="419">
        <f>D42-C42</f>
        <v>945000</v>
      </c>
    </row>
    <row r="43" spans="1:5" s="2" customFormat="1" ht="24.95" customHeight="1" x14ac:dyDescent="0.15">
      <c r="A43" s="483"/>
      <c r="B43" s="494"/>
      <c r="C43" s="495" t="s">
        <v>429</v>
      </c>
      <c r="D43" s="502"/>
      <c r="E43" s="503"/>
    </row>
    <row r="44" spans="1:5" s="2" customFormat="1" ht="24.95" customHeight="1" x14ac:dyDescent="0.15">
      <c r="A44" s="483"/>
      <c r="B44" s="492" t="s">
        <v>63</v>
      </c>
      <c r="C44" s="343">
        <v>26260000</v>
      </c>
      <c r="D44" s="343">
        <v>35820000</v>
      </c>
      <c r="E44" s="419">
        <f>D44-C44</f>
        <v>9560000</v>
      </c>
    </row>
    <row r="45" spans="1:5" s="2" customFormat="1" ht="24.95" customHeight="1" x14ac:dyDescent="0.15">
      <c r="A45" s="501"/>
      <c r="B45" s="493"/>
      <c r="C45" s="488" t="s">
        <v>430</v>
      </c>
      <c r="D45" s="489"/>
      <c r="E45" s="490"/>
    </row>
    <row r="46" spans="1:5" s="2" customFormat="1" ht="24.95" customHeight="1" x14ac:dyDescent="0.15">
      <c r="A46" s="491" t="s">
        <v>66</v>
      </c>
      <c r="B46" s="492" t="s">
        <v>67</v>
      </c>
      <c r="C46" s="343">
        <v>478853825</v>
      </c>
      <c r="D46" s="343">
        <v>483835625</v>
      </c>
      <c r="E46" s="419">
        <f>D46-C46</f>
        <v>4981800</v>
      </c>
    </row>
    <row r="47" spans="1:5" s="2" customFormat="1" ht="24.95" customHeight="1" x14ac:dyDescent="0.15">
      <c r="A47" s="483"/>
      <c r="B47" s="493"/>
      <c r="C47" s="495" t="s">
        <v>431</v>
      </c>
      <c r="D47" s="489"/>
      <c r="E47" s="490"/>
    </row>
    <row r="48" spans="1:5" s="2" customFormat="1" ht="24.95" customHeight="1" x14ac:dyDescent="0.15">
      <c r="A48" s="483"/>
      <c r="B48" s="492" t="s">
        <v>68</v>
      </c>
      <c r="C48" s="343">
        <v>58200000</v>
      </c>
      <c r="D48" s="343">
        <v>61200000</v>
      </c>
      <c r="E48" s="419">
        <f>D48-C48</f>
        <v>3000000</v>
      </c>
    </row>
    <row r="49" spans="1:6" s="2" customFormat="1" ht="24.95" customHeight="1" x14ac:dyDescent="0.15">
      <c r="A49" s="483"/>
      <c r="B49" s="493"/>
      <c r="C49" s="495" t="s">
        <v>432</v>
      </c>
      <c r="D49" s="489"/>
      <c r="E49" s="490"/>
    </row>
    <row r="50" spans="1:6" s="2" customFormat="1" ht="24.75" customHeight="1" x14ac:dyDescent="0.15">
      <c r="A50" s="484"/>
      <c r="B50" s="504" t="s">
        <v>70</v>
      </c>
      <c r="C50" s="343">
        <v>6774000</v>
      </c>
      <c r="D50" s="343">
        <v>7126000</v>
      </c>
      <c r="E50" s="420">
        <f>D50-C50</f>
        <v>352000</v>
      </c>
      <c r="F50" s="4"/>
    </row>
    <row r="51" spans="1:6" s="2" customFormat="1" ht="24.95" customHeight="1" x14ac:dyDescent="0.15">
      <c r="A51" s="485"/>
      <c r="B51" s="505"/>
      <c r="C51" s="488" t="s">
        <v>433</v>
      </c>
      <c r="D51" s="489"/>
      <c r="E51" s="490"/>
    </row>
    <row r="52" spans="1:6" s="2" customFormat="1" ht="24.75" hidden="1" customHeight="1" x14ac:dyDescent="0.15">
      <c r="A52" s="496" t="s">
        <v>75</v>
      </c>
      <c r="B52" s="497" t="s">
        <v>235</v>
      </c>
      <c r="C52" s="342">
        <v>20200000</v>
      </c>
      <c r="D52" s="342">
        <v>29780000</v>
      </c>
      <c r="E52" s="421">
        <f>D52-C52</f>
        <v>9580000</v>
      </c>
      <c r="F52" s="4"/>
    </row>
    <row r="53" spans="1:6" s="2" customFormat="1" ht="24.95" hidden="1" customHeight="1" x14ac:dyDescent="0.15">
      <c r="A53" s="496"/>
      <c r="B53" s="497"/>
      <c r="C53" s="498" t="s">
        <v>374</v>
      </c>
      <c r="D53" s="499"/>
      <c r="E53" s="500"/>
    </row>
    <row r="54" spans="1:6" s="2" customFormat="1" ht="24.95" customHeight="1" x14ac:dyDescent="0.15">
      <c r="A54" s="506" t="s">
        <v>402</v>
      </c>
      <c r="B54" s="504" t="s">
        <v>403</v>
      </c>
      <c r="C54" s="382">
        <v>31660000</v>
      </c>
      <c r="D54" s="389">
        <v>32840000</v>
      </c>
      <c r="E54" s="419">
        <f>D54-C54</f>
        <v>1180000</v>
      </c>
    </row>
    <row r="55" spans="1:6" s="2" customFormat="1" ht="24.95" customHeight="1" x14ac:dyDescent="0.15">
      <c r="A55" s="507"/>
      <c r="B55" s="505"/>
      <c r="C55" s="488" t="s">
        <v>434</v>
      </c>
      <c r="D55" s="508"/>
      <c r="E55" s="490"/>
    </row>
    <row r="56" spans="1:6" s="2" customFormat="1" ht="24.95" customHeight="1" x14ac:dyDescent="0.15">
      <c r="A56" s="506" t="s">
        <v>446</v>
      </c>
      <c r="B56" s="504" t="s">
        <v>447</v>
      </c>
      <c r="C56" s="425"/>
      <c r="D56" s="389">
        <v>70000000</v>
      </c>
      <c r="E56" s="419">
        <f>D56-C56</f>
        <v>70000000</v>
      </c>
    </row>
    <row r="57" spans="1:6" s="2" customFormat="1" ht="24.95" customHeight="1" x14ac:dyDescent="0.15">
      <c r="A57" s="507"/>
      <c r="B57" s="505"/>
      <c r="C57" s="515" t="s">
        <v>448</v>
      </c>
      <c r="D57" s="508"/>
      <c r="E57" s="516"/>
    </row>
    <row r="58" spans="1:6" s="2" customFormat="1" ht="24.95" customHeight="1" x14ac:dyDescent="0.15">
      <c r="A58" s="509" t="s">
        <v>380</v>
      </c>
      <c r="B58" s="504" t="s">
        <v>87</v>
      </c>
      <c r="C58" s="343">
        <v>46120000</v>
      </c>
      <c r="D58" s="343">
        <v>14600000</v>
      </c>
      <c r="E58" s="420">
        <f>D58-C58</f>
        <v>-31520000</v>
      </c>
    </row>
    <row r="59" spans="1:6" s="2" customFormat="1" ht="24.95" customHeight="1" x14ac:dyDescent="0.15">
      <c r="A59" s="510"/>
      <c r="B59" s="511"/>
      <c r="C59" s="512" t="s">
        <v>435</v>
      </c>
      <c r="D59" s="513"/>
      <c r="E59" s="514"/>
    </row>
    <row r="60" spans="1:6" s="2" customFormat="1" ht="24.95" customHeight="1" x14ac:dyDescent="0.15">
      <c r="A60" s="555" t="s">
        <v>391</v>
      </c>
      <c r="B60" s="557" t="s">
        <v>392</v>
      </c>
      <c r="C60" s="392">
        <v>109928005</v>
      </c>
      <c r="D60" s="392">
        <v>127898594</v>
      </c>
      <c r="E60" s="422">
        <f>D60-C60</f>
        <v>17970589</v>
      </c>
    </row>
    <row r="61" spans="1:6" s="2" customFormat="1" ht="24.95" customHeight="1" x14ac:dyDescent="0.15">
      <c r="A61" s="556"/>
      <c r="B61" s="558"/>
      <c r="C61" s="559" t="s">
        <v>436</v>
      </c>
      <c r="D61" s="560"/>
      <c r="E61" s="561"/>
    </row>
    <row r="62" spans="1:6" s="2" customFormat="1" ht="24.95" customHeight="1" x14ac:dyDescent="0.15">
      <c r="A62" s="562" t="s">
        <v>449</v>
      </c>
      <c r="B62" s="557" t="s">
        <v>450</v>
      </c>
      <c r="C62" s="392">
        <v>0</v>
      </c>
      <c r="D62" s="392">
        <v>3500000</v>
      </c>
      <c r="E62" s="422">
        <f>D62-C62</f>
        <v>3500000</v>
      </c>
    </row>
    <row r="63" spans="1:6" s="2" customFormat="1" ht="24.95" customHeight="1" x14ac:dyDescent="0.15">
      <c r="A63" s="563"/>
      <c r="B63" s="558"/>
      <c r="C63" s="559" t="s">
        <v>452</v>
      </c>
      <c r="D63" s="560"/>
      <c r="E63" s="561"/>
    </row>
    <row r="64" spans="1:6" ht="26.25" customHeight="1" x14ac:dyDescent="0.15">
      <c r="A64" s="563"/>
      <c r="B64" s="557" t="s">
        <v>451</v>
      </c>
      <c r="C64" s="392">
        <v>0</v>
      </c>
      <c r="D64" s="392">
        <v>3500000</v>
      </c>
      <c r="E64" s="422">
        <f>D64-C64</f>
        <v>3500000</v>
      </c>
    </row>
    <row r="65" spans="1:5" ht="24" customHeight="1" x14ac:dyDescent="0.15">
      <c r="A65" s="556"/>
      <c r="B65" s="558"/>
      <c r="C65" s="559" t="s">
        <v>453</v>
      </c>
      <c r="D65" s="560"/>
      <c r="E65" s="561"/>
    </row>
  </sheetData>
  <mergeCells count="78">
    <mergeCell ref="A60:A61"/>
    <mergeCell ref="B60:B61"/>
    <mergeCell ref="C61:E61"/>
    <mergeCell ref="B62:B63"/>
    <mergeCell ref="C63:E63"/>
    <mergeCell ref="A62:A65"/>
    <mergeCell ref="B64:B65"/>
    <mergeCell ref="C65:E65"/>
    <mergeCell ref="A1:E1"/>
    <mergeCell ref="A4:B4"/>
    <mergeCell ref="A5:A6"/>
    <mergeCell ref="B5:B6"/>
    <mergeCell ref="C6:E6"/>
    <mergeCell ref="B17:B18"/>
    <mergeCell ref="A7:A8"/>
    <mergeCell ref="B7:B8"/>
    <mergeCell ref="C8:E8"/>
    <mergeCell ref="A9:A10"/>
    <mergeCell ref="B9:B10"/>
    <mergeCell ref="C10:E10"/>
    <mergeCell ref="C18:E18"/>
    <mergeCell ref="A11:A14"/>
    <mergeCell ref="B11:B12"/>
    <mergeCell ref="C12:E12"/>
    <mergeCell ref="B13:B14"/>
    <mergeCell ref="C14:E14"/>
    <mergeCell ref="A15:A18"/>
    <mergeCell ref="B15:B16"/>
    <mergeCell ref="C16:E16"/>
    <mergeCell ref="A19:A20"/>
    <mergeCell ref="B19:B20"/>
    <mergeCell ref="C20:E20"/>
    <mergeCell ref="A21:A22"/>
    <mergeCell ref="B21:B22"/>
    <mergeCell ref="C22:E22"/>
    <mergeCell ref="A25:B25"/>
    <mergeCell ref="C27:E27"/>
    <mergeCell ref="B26:B27"/>
    <mergeCell ref="C29:E29"/>
    <mergeCell ref="B28:B29"/>
    <mergeCell ref="A26:A35"/>
    <mergeCell ref="B32:B33"/>
    <mergeCell ref="C33:E33"/>
    <mergeCell ref="B30:B31"/>
    <mergeCell ref="C31:E31"/>
    <mergeCell ref="B34:B35"/>
    <mergeCell ref="C35:E35"/>
    <mergeCell ref="A54:A55"/>
    <mergeCell ref="B54:B55"/>
    <mergeCell ref="C55:E55"/>
    <mergeCell ref="A58:A59"/>
    <mergeCell ref="B58:B59"/>
    <mergeCell ref="C59:E59"/>
    <mergeCell ref="A56:A57"/>
    <mergeCell ref="B56:B57"/>
    <mergeCell ref="C57:E57"/>
    <mergeCell ref="A52:A53"/>
    <mergeCell ref="B52:B53"/>
    <mergeCell ref="C53:E53"/>
    <mergeCell ref="B44:B45"/>
    <mergeCell ref="C45:E45"/>
    <mergeCell ref="A42:A45"/>
    <mergeCell ref="B42:B43"/>
    <mergeCell ref="C43:E43"/>
    <mergeCell ref="C47:E47"/>
    <mergeCell ref="B48:B49"/>
    <mergeCell ref="C49:E49"/>
    <mergeCell ref="B50:B51"/>
    <mergeCell ref="C51:E51"/>
    <mergeCell ref="A36:A41"/>
    <mergeCell ref="B38:B39"/>
    <mergeCell ref="C39:E39"/>
    <mergeCell ref="A46:A51"/>
    <mergeCell ref="B46:B47"/>
    <mergeCell ref="B40:B41"/>
    <mergeCell ref="C41:E41"/>
    <mergeCell ref="B36:B37"/>
    <mergeCell ref="C37:E37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fitToHeight="0" orientation="portrait" r:id="rId1"/>
  <headerFooter>
    <oddFooter>&amp;R무량수전노인전문요양원(2023.12.04)</oddFooter>
  </headerFooter>
  <rowBreaks count="1" manualBreakCount="1">
    <brk id="5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6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예산표지</vt:lpstr>
      <vt:lpstr>예산총칙</vt:lpstr>
      <vt:lpstr>예산총괄 </vt:lpstr>
      <vt:lpstr>예산내역(세입)</vt:lpstr>
      <vt:lpstr>예산내역(세출)</vt:lpstr>
      <vt:lpstr>예산변경사유서</vt:lpstr>
      <vt:lpstr>'예산내역(세입)'!Print_Area</vt:lpstr>
      <vt:lpstr>'예산내역(세출)'!Print_Area</vt:lpstr>
      <vt:lpstr>예산변경사유서!Print_Area</vt:lpstr>
      <vt:lpstr>'예산총괄 '!Print_Area</vt:lpstr>
      <vt:lpstr>예산총칙!Print_Area</vt:lpstr>
      <vt:lpstr>예산표지!Print_Area</vt:lpstr>
      <vt:lpstr>'예산내역(세입)'!Print_Titles</vt:lpstr>
      <vt:lpstr>'예산내역(세출)'!Print_Titles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지연 유</cp:lastModifiedBy>
  <cp:revision>3</cp:revision>
  <cp:lastPrinted>2023-12-04T08:59:10Z</cp:lastPrinted>
  <dcterms:modified xsi:type="dcterms:W3CDTF">2023-12-11T07:50:55Z</dcterms:modified>
  <cp:version>9.104.137.47802</cp:version>
</cp:coreProperties>
</file>