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2020(윤재구)\결산추경 및 최초예산\참좋은노인복지센터 최초예산\"/>
    </mc:Choice>
  </mc:AlternateContent>
  <xr:revisionPtr revIDLastSave="0" documentId="13_ncr:1_{D184B345-9461-45A8-B54B-9AF80E7A2B4D}" xr6:coauthVersionLast="46" xr6:coauthVersionMax="46" xr10:uidLastSave="{00000000-0000-0000-0000-000000000000}"/>
  <bookViews>
    <workbookView minimized="1" xWindow="33405" yWindow="1290" windowWidth="7365" windowHeight="13500" activeTab="4" xr2:uid="{00000000-000D-0000-FFFF-FFFF00000000}"/>
  </bookViews>
  <sheets>
    <sheet name="표지" sheetId="1" r:id="rId1"/>
    <sheet name="예산총칙" sheetId="2" r:id="rId2"/>
    <sheet name="추경예산총괄" sheetId="3" r:id="rId3"/>
    <sheet name="세입예산" sheetId="4" r:id="rId4"/>
    <sheet name="세출예산" sheetId="5" r:id="rId5"/>
    <sheet name="예산증감내용" sheetId="6" r:id="rId6"/>
  </sheets>
  <definedNames>
    <definedName name="_xlnm.Consolidate_Area" localSheetId="3">세입예산!$A$1:$P$28</definedName>
    <definedName name="_xlnm.Consolidate_Area" localSheetId="4">세출예산!$A$1:$P$143</definedName>
    <definedName name="_xlnm.Consolidate_Area" localSheetId="5">예산증감내용!$A$1:$E$63</definedName>
    <definedName name="_xlnm.Consolidate_Area" localSheetId="2">추경예산총괄!$A$1:$E$25</definedName>
    <definedName name="_xlnm.Consolidate_Area" localSheetId="0">표지!$A$1:$A$12</definedName>
    <definedName name="_xlnm.Consolidate_Area">#REF!</definedName>
    <definedName name="_xlnm.Print_Area" localSheetId="3">세입예산!$A$1:$Q$28</definedName>
    <definedName name="_xlnm.Print_Area" localSheetId="4">세출예산!$A$1:$Q$142</definedName>
    <definedName name="_xlnm.Print_Area" localSheetId="1">예산총칙!$A$1:$A$17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55" i="6"/>
  <c r="C57" i="6"/>
  <c r="C19" i="6" l="1"/>
  <c r="C17" i="6"/>
  <c r="C15" i="6"/>
  <c r="C13" i="6"/>
  <c r="C11" i="6"/>
  <c r="C53" i="6" l="1"/>
  <c r="C51" i="6"/>
  <c r="C49" i="6"/>
  <c r="C47" i="6"/>
  <c r="C45" i="6"/>
  <c r="C43" i="6"/>
  <c r="C39" i="6"/>
  <c r="C41" i="6"/>
  <c r="C37" i="6"/>
  <c r="C35" i="6"/>
  <c r="C33" i="6"/>
  <c r="C31" i="6"/>
  <c r="C29" i="6"/>
  <c r="C27" i="6"/>
  <c r="C25" i="6"/>
  <c r="C20" i="3" l="1"/>
  <c r="Q37" i="5"/>
  <c r="D81" i="5" l="1"/>
  <c r="D80" i="5" s="1"/>
  <c r="Q97" i="5" l="1"/>
  <c r="Q93" i="5" l="1"/>
  <c r="Q142" i="5" l="1"/>
  <c r="Q141" i="5" s="1"/>
  <c r="Q87" i="5"/>
  <c r="Q119" i="5"/>
  <c r="Q120" i="5"/>
  <c r="Q112" i="5"/>
  <c r="Q113" i="5"/>
  <c r="Q101" i="5"/>
  <c r="Q78" i="5"/>
  <c r="Q27" i="4"/>
  <c r="Q9" i="4"/>
  <c r="U40" i="5" s="1"/>
  <c r="I28" i="5"/>
  <c r="I26" i="5"/>
  <c r="I25" i="5"/>
  <c r="I30" i="5"/>
  <c r="Q30" i="5" s="1"/>
  <c r="I29" i="5"/>
  <c r="Q29" i="5" s="1"/>
  <c r="I27" i="5"/>
  <c r="H29" i="5"/>
  <c r="H30" i="5"/>
  <c r="H22" i="5"/>
  <c r="H23" i="5"/>
  <c r="H24" i="5"/>
  <c r="H25" i="5"/>
  <c r="H26" i="5"/>
  <c r="H27" i="5"/>
  <c r="H28" i="5"/>
  <c r="H21" i="5"/>
  <c r="Q104" i="5" l="1"/>
  <c r="C21" i="3" l="1"/>
  <c r="Q83" i="5" l="1"/>
  <c r="Q48" i="5" l="1"/>
  <c r="Q130" i="5" l="1"/>
  <c r="Q53" i="5"/>
  <c r="Q52" i="5"/>
  <c r="Q51" i="5"/>
  <c r="Q50" i="5"/>
  <c r="D55" i="5"/>
  <c r="C18" i="3" s="1"/>
  <c r="D133" i="5"/>
  <c r="D132" i="5" s="1"/>
  <c r="D77" i="5"/>
  <c r="D44" i="5"/>
  <c r="C17" i="3" s="1"/>
  <c r="D7" i="5"/>
  <c r="C16" i="3" s="1"/>
  <c r="D7" i="4"/>
  <c r="D6" i="4" s="1"/>
  <c r="Q49" i="5" l="1"/>
  <c r="Q28" i="4" l="1"/>
  <c r="E28" i="4" s="1"/>
  <c r="D19" i="6" s="1"/>
  <c r="E19" i="6" s="1"/>
  <c r="Q122" i="5" l="1"/>
  <c r="Q121" i="5" s="1"/>
  <c r="Q131" i="5" l="1"/>
  <c r="E131" i="5" s="1"/>
  <c r="D51" i="6" s="1"/>
  <c r="E51" i="6" s="1"/>
  <c r="F131" i="5" l="1"/>
  <c r="D21" i="3"/>
  <c r="E21" i="3" s="1"/>
  <c r="Q33" i="5" l="1"/>
  <c r="Q17" i="4" l="1"/>
  <c r="Q79" i="5" l="1"/>
  <c r="Q75" i="5"/>
  <c r="Q74" i="5" s="1"/>
  <c r="Q46" i="5"/>
  <c r="Q105" i="5"/>
  <c r="Q84" i="5"/>
  <c r="Q92" i="5"/>
  <c r="Q140" i="5"/>
  <c r="C22" i="3" l="1"/>
  <c r="D26" i="4" l="1"/>
  <c r="D19" i="4"/>
  <c r="D18" i="4" s="1"/>
  <c r="Q134" i="5" l="1"/>
  <c r="E134" i="5" s="1"/>
  <c r="E133" i="5" l="1"/>
  <c r="E132" i="5" s="1"/>
  <c r="D22" i="3" s="1"/>
  <c r="E22" i="3" s="1"/>
  <c r="D53" i="6"/>
  <c r="E53" i="6" s="1"/>
  <c r="E78" i="5"/>
  <c r="D47" i="6" s="1"/>
  <c r="E47" i="6" s="1"/>
  <c r="Q66" i="5"/>
  <c r="Q73" i="5"/>
  <c r="E73" i="5" s="1"/>
  <c r="F73" i="5" s="1"/>
  <c r="Q34" i="5" l="1"/>
  <c r="Q28" i="5" l="1"/>
  <c r="Q27" i="5"/>
  <c r="Q26" i="5"/>
  <c r="Q25" i="5"/>
  <c r="I24" i="5"/>
  <c r="Q24" i="5" s="1"/>
  <c r="I23" i="5"/>
  <c r="Q23" i="5" s="1"/>
  <c r="I22" i="5"/>
  <c r="Q22" i="5" s="1"/>
  <c r="I21" i="5"/>
  <c r="Q21" i="5" s="1"/>
  <c r="Q18" i="5"/>
  <c r="Q17" i="5"/>
  <c r="Q16" i="5"/>
  <c r="Q20" i="5" l="1"/>
  <c r="Q13" i="5"/>
  <c r="Q11" i="5"/>
  <c r="Q15" i="4" l="1"/>
  <c r="Q14" i="4"/>
  <c r="Q13" i="4" l="1"/>
  <c r="C7" i="6"/>
  <c r="D12" i="4"/>
  <c r="D11" i="4" s="1"/>
  <c r="D22" i="4"/>
  <c r="D21" i="4" s="1"/>
  <c r="D25" i="4"/>
  <c r="D5" i="4" l="1"/>
  <c r="Q58" i="5"/>
  <c r="Q108" i="5" l="1"/>
  <c r="Q110" i="5"/>
  <c r="Q32" i="5" l="1"/>
  <c r="Q31" i="5" s="1"/>
  <c r="E19" i="5" s="1"/>
  <c r="D27" i="6" s="1"/>
  <c r="E27" i="6" s="1"/>
  <c r="Q15" i="5"/>
  <c r="C8" i="3"/>
  <c r="Q102" i="5"/>
  <c r="C6" i="3"/>
  <c r="Q23" i="4"/>
  <c r="Q24" i="4"/>
  <c r="Q137" i="5"/>
  <c r="E140" i="5"/>
  <c r="D55" i="6" s="1"/>
  <c r="E55" i="6" s="1"/>
  <c r="C9" i="3" l="1"/>
  <c r="C10" i="3"/>
  <c r="C7" i="3"/>
  <c r="Q59" i="5"/>
  <c r="C5" i="3" l="1"/>
  <c r="D139" i="5"/>
  <c r="D138" i="5" s="1"/>
  <c r="D136" i="5"/>
  <c r="D135" i="5" s="1"/>
  <c r="C23" i="3" s="1"/>
  <c r="D76" i="5"/>
  <c r="C19" i="3" s="1"/>
  <c r="E137" i="5"/>
  <c r="E136" i="5" s="1"/>
  <c r="E135" i="5" s="1"/>
  <c r="D23" i="3" l="1"/>
  <c r="E23" i="3" s="1"/>
  <c r="Q114" i="5"/>
  <c r="Q111" i="5"/>
  <c r="Q107" i="5"/>
  <c r="E13" i="4"/>
  <c r="D9" i="6" s="1"/>
  <c r="Q16" i="4"/>
  <c r="E16" i="4" s="1"/>
  <c r="D11" i="6" s="1"/>
  <c r="E11" i="6" s="1"/>
  <c r="G28" i="4"/>
  <c r="E27" i="4"/>
  <c r="D17" i="6" s="1"/>
  <c r="E24" i="4"/>
  <c r="E23" i="4"/>
  <c r="F137" i="5"/>
  <c r="Q129" i="5"/>
  <c r="Q128" i="5"/>
  <c r="Q126" i="5"/>
  <c r="Q125" i="5"/>
  <c r="Q124" i="5"/>
  <c r="Q118" i="5"/>
  <c r="Q117" i="5"/>
  <c r="Q116" i="5"/>
  <c r="Q103" i="5"/>
  <c r="Q100" i="5"/>
  <c r="Q99" i="5"/>
  <c r="Q96" i="5"/>
  <c r="Q95" i="5"/>
  <c r="Q91" i="5"/>
  <c r="Q90" i="5"/>
  <c r="Q88" i="5"/>
  <c r="Q86" i="5"/>
  <c r="Q85" i="5"/>
  <c r="E79" i="5"/>
  <c r="F79" i="5" s="1"/>
  <c r="F78" i="5"/>
  <c r="E74" i="5"/>
  <c r="D45" i="6" s="1"/>
  <c r="E45" i="6" s="1"/>
  <c r="Q72" i="5"/>
  <c r="Q71" i="5"/>
  <c r="Q69" i="5"/>
  <c r="Q68" i="5"/>
  <c r="Q67" i="5"/>
  <c r="Q65" i="5"/>
  <c r="Q64" i="5"/>
  <c r="Q63" i="5"/>
  <c r="Q62" i="5"/>
  <c r="Q61" i="5"/>
  <c r="E57" i="5"/>
  <c r="D39" i="6" s="1"/>
  <c r="E39" i="6" s="1"/>
  <c r="Q56" i="5"/>
  <c r="E56" i="5" s="1"/>
  <c r="D37" i="6" s="1"/>
  <c r="Q54" i="5"/>
  <c r="E54" i="5" s="1"/>
  <c r="D35" i="6" s="1"/>
  <c r="E35" i="6" s="1"/>
  <c r="Q45" i="5"/>
  <c r="E45" i="5" s="1"/>
  <c r="D33" i="6" s="1"/>
  <c r="Q14" i="5"/>
  <c r="Q12" i="5"/>
  <c r="Q10" i="5"/>
  <c r="Q9" i="5"/>
  <c r="Q20" i="4"/>
  <c r="Q10" i="4"/>
  <c r="C24" i="3"/>
  <c r="G24" i="4" l="1"/>
  <c r="D15" i="6"/>
  <c r="E15" i="6" s="1"/>
  <c r="G23" i="4"/>
  <c r="D13" i="6"/>
  <c r="Q94" i="5"/>
  <c r="Q89" i="5"/>
  <c r="Q115" i="5"/>
  <c r="Q98" i="5"/>
  <c r="Q8" i="4"/>
  <c r="E8" i="4" s="1"/>
  <c r="Q60" i="5"/>
  <c r="E60" i="5" s="1"/>
  <c r="D41" i="6" s="1"/>
  <c r="E41" i="6" s="1"/>
  <c r="Q127" i="5"/>
  <c r="Q82" i="5"/>
  <c r="Q109" i="5"/>
  <c r="G13" i="4"/>
  <c r="F13" i="4"/>
  <c r="E12" i="4"/>
  <c r="E141" i="5"/>
  <c r="C15" i="3"/>
  <c r="F23" i="4"/>
  <c r="E19" i="4"/>
  <c r="E18" i="4" s="1"/>
  <c r="E20" i="4"/>
  <c r="E22" i="4"/>
  <c r="G22" i="4" s="1"/>
  <c r="E70" i="5"/>
  <c r="Q123" i="5"/>
  <c r="E77" i="5"/>
  <c r="E8" i="5"/>
  <c r="E44" i="5"/>
  <c r="D17" i="3" s="1"/>
  <c r="F57" i="5"/>
  <c r="F74" i="5"/>
  <c r="D6" i="5"/>
  <c r="D5" i="5" s="1"/>
  <c r="G16" i="4"/>
  <c r="Q106" i="5"/>
  <c r="E26" i="4"/>
  <c r="E25" i="4" s="1"/>
  <c r="G27" i="4"/>
  <c r="F27" i="4"/>
  <c r="G140" i="5"/>
  <c r="F45" i="5"/>
  <c r="G45" i="5"/>
  <c r="F56" i="5"/>
  <c r="G54" i="5"/>
  <c r="F54" i="5"/>
  <c r="F24" i="4"/>
  <c r="F28" i="4"/>
  <c r="G56" i="5"/>
  <c r="G137" i="5"/>
  <c r="F140" i="5"/>
  <c r="F70" i="5" l="1"/>
  <c r="D43" i="6"/>
  <c r="E43" i="6" s="1"/>
  <c r="F141" i="5"/>
  <c r="D57" i="6"/>
  <c r="I36" i="5"/>
  <c r="D25" i="6"/>
  <c r="E82" i="5"/>
  <c r="G60" i="5"/>
  <c r="E17" i="3"/>
  <c r="E33" i="6"/>
  <c r="F16" i="4"/>
  <c r="G141" i="5"/>
  <c r="G19" i="4"/>
  <c r="D8" i="3"/>
  <c r="E8" i="3" s="1"/>
  <c r="E11" i="4"/>
  <c r="E9" i="6" s="1"/>
  <c r="G70" i="5"/>
  <c r="D10" i="3"/>
  <c r="E10" i="3" s="1"/>
  <c r="F22" i="4"/>
  <c r="E21" i="4"/>
  <c r="F21" i="4" s="1"/>
  <c r="G20" i="4"/>
  <c r="F20" i="4"/>
  <c r="F19" i="4" s="1"/>
  <c r="F18" i="4" s="1"/>
  <c r="G74" i="5"/>
  <c r="G44" i="5"/>
  <c r="E76" i="5"/>
  <c r="F77" i="5"/>
  <c r="E139" i="5"/>
  <c r="E138" i="5" s="1"/>
  <c r="U49" i="5" s="1"/>
  <c r="F44" i="5"/>
  <c r="G57" i="5"/>
  <c r="F26" i="4"/>
  <c r="G26" i="4"/>
  <c r="F8" i="5"/>
  <c r="G8" i="5"/>
  <c r="F25" i="4"/>
  <c r="G136" i="5"/>
  <c r="F136" i="5"/>
  <c r="G25" i="4"/>
  <c r="G18" i="4"/>
  <c r="F12" i="4"/>
  <c r="G12" i="4"/>
  <c r="E81" i="5" l="1"/>
  <c r="E80" i="5" s="1"/>
  <c r="U46" i="5" s="1"/>
  <c r="D49" i="6"/>
  <c r="E49" i="6" s="1"/>
  <c r="D20" i="3"/>
  <c r="G21" i="4"/>
  <c r="E13" i="6"/>
  <c r="I43" i="5"/>
  <c r="Q43" i="5" s="1"/>
  <c r="Q36" i="5"/>
  <c r="Q35" i="5" s="1"/>
  <c r="I42" i="5"/>
  <c r="I40" i="5"/>
  <c r="I39" i="5"/>
  <c r="D19" i="3"/>
  <c r="E19" i="3" s="1"/>
  <c r="E57" i="6"/>
  <c r="F60" i="5"/>
  <c r="G138" i="5"/>
  <c r="D9" i="3"/>
  <c r="E9" i="3" s="1"/>
  <c r="E55" i="5"/>
  <c r="U45" i="5" s="1"/>
  <c r="F19" i="5"/>
  <c r="G19" i="5"/>
  <c r="G139" i="5"/>
  <c r="F138" i="5"/>
  <c r="D24" i="3"/>
  <c r="E24" i="3" s="1"/>
  <c r="G82" i="5"/>
  <c r="F82" i="5"/>
  <c r="F139" i="5"/>
  <c r="F76" i="5"/>
  <c r="G80" i="5"/>
  <c r="E17" i="6"/>
  <c r="G11" i="4"/>
  <c r="F11" i="4"/>
  <c r="D7" i="3"/>
  <c r="E7" i="3" s="1"/>
  <c r="F135" i="5"/>
  <c r="G135" i="5"/>
  <c r="E35" i="5" l="1"/>
  <c r="D29" i="6" s="1"/>
  <c r="E29" i="6" s="1"/>
  <c r="D18" i="3"/>
  <c r="Q39" i="5"/>
  <c r="Q42" i="5"/>
  <c r="Q40" i="5"/>
  <c r="I41" i="5" s="1"/>
  <c r="Q41" i="5" s="1"/>
  <c r="F80" i="5"/>
  <c r="Q38" i="5" l="1"/>
  <c r="E38" i="5" s="1"/>
  <c r="D31" i="6" s="1"/>
  <c r="E31" i="6" s="1"/>
  <c r="E18" i="3"/>
  <c r="G35" i="5"/>
  <c r="F35" i="5"/>
  <c r="E7" i="5" l="1"/>
  <c r="D16" i="3" s="1"/>
  <c r="D15" i="3" s="1"/>
  <c r="G81" i="5"/>
  <c r="F81" i="5"/>
  <c r="E20" i="3"/>
  <c r="G55" i="5"/>
  <c r="F55" i="5"/>
  <c r="E37" i="6"/>
  <c r="G38" i="5" l="1"/>
  <c r="F38" i="5"/>
  <c r="U44" i="5"/>
  <c r="U50" i="5" s="1"/>
  <c r="E6" i="5"/>
  <c r="E5" i="5" s="1"/>
  <c r="E25" i="6"/>
  <c r="E16" i="3"/>
  <c r="G7" i="5"/>
  <c r="F7" i="5"/>
  <c r="G8" i="4" l="1"/>
  <c r="E15" i="3"/>
  <c r="G5" i="5"/>
  <c r="G6" i="5"/>
  <c r="F6" i="5"/>
  <c r="E7" i="4" l="1"/>
  <c r="E6" i="4" s="1"/>
  <c r="E5" i="4" s="1"/>
  <c r="F8" i="4"/>
  <c r="F5" i="5"/>
  <c r="U41" i="5" l="1"/>
  <c r="V50" i="5"/>
  <c r="G7" i="4"/>
  <c r="F7" i="4"/>
  <c r="F6" i="4" l="1"/>
  <c r="G6" i="4"/>
  <c r="D7" i="6"/>
  <c r="E7" i="6" s="1"/>
  <c r="D6" i="3"/>
  <c r="D5" i="3" l="1"/>
  <c r="E5" i="3" s="1"/>
  <c r="E6" i="3"/>
  <c r="F5" i="4"/>
  <c r="G5" i="4"/>
</calcChain>
</file>

<file path=xl/sharedStrings.xml><?xml version="1.0" encoding="utf-8"?>
<sst xmlns="http://schemas.openxmlformats.org/spreadsheetml/2006/main" count="775" uniqueCount="285">
  <si>
    <t>3. 본 예산은 사회복지법인 재무회계규칙 제 2장 예산과결산에 의거 편성하며 집행한다.</t>
  </si>
  <si>
    <t>원</t>
  </si>
  <si>
    <t>잡지출</t>
  </si>
  <si>
    <t>반환금</t>
  </si>
  <si>
    <t>분기</t>
  </si>
  <si>
    <t>월</t>
  </si>
  <si>
    <t>인건비</t>
  </si>
  <si>
    <t>이월금</t>
  </si>
  <si>
    <t>전입금</t>
  </si>
  <si>
    <t>×</t>
  </si>
  <si>
    <t>회</t>
  </si>
  <si>
    <t xml:space="preserve">항 </t>
  </si>
  <si>
    <t>명</t>
  </si>
  <si>
    <t>사업비</t>
  </si>
  <si>
    <t xml:space="preserve">관 </t>
  </si>
  <si>
    <t>사무비</t>
  </si>
  <si>
    <t>운영비</t>
  </si>
  <si>
    <t>회의비</t>
  </si>
  <si>
    <t>시설비</t>
  </si>
  <si>
    <t>잡수입</t>
  </si>
  <si>
    <t>액수</t>
  </si>
  <si>
    <t>항</t>
  </si>
  <si>
    <t>증감율</t>
  </si>
  <si>
    <t>과목</t>
  </si>
  <si>
    <t>예비비</t>
  </si>
  <si>
    <t>%</t>
  </si>
  <si>
    <t>급여</t>
  </si>
  <si>
    <t>관</t>
  </si>
  <si>
    <t>총계</t>
  </si>
  <si>
    <t>차량비</t>
  </si>
  <si>
    <t>목</t>
  </si>
  <si>
    <t>여비</t>
  </si>
  <si>
    <t>보조금수입</t>
  </si>
  <si>
    <t>산출근거</t>
  </si>
  <si>
    <t>후원금수입</t>
  </si>
  <si>
    <t>*전신전화료</t>
  </si>
  <si>
    <t>지정후원금</t>
  </si>
  <si>
    <t>*인건비</t>
  </si>
  <si>
    <t>경상보조금</t>
  </si>
  <si>
    <t>*장기요양보험</t>
  </si>
  <si>
    <t>비지정후원금</t>
  </si>
  <si>
    <t>자산취득비</t>
  </si>
  <si>
    <t>*차량유류대</t>
  </si>
  <si>
    <t>*간식비</t>
  </si>
  <si>
    <t>*남구협의체</t>
  </si>
  <si>
    <t>*국민연금</t>
  </si>
  <si>
    <t>*가스료</t>
  </si>
  <si>
    <t>*고용보험</t>
  </si>
  <si>
    <t>기관운영비</t>
  </si>
  <si>
    <t>전년도이월금</t>
  </si>
  <si>
    <t>재산조성비</t>
  </si>
  <si>
    <t>*봉사자간담회</t>
  </si>
  <si>
    <t>*건강보험</t>
  </si>
  <si>
    <t>기타운영비</t>
  </si>
  <si>
    <t>*전기료</t>
  </si>
  <si>
    <t>*생신지원비</t>
  </si>
  <si>
    <t>*명절선물</t>
  </si>
  <si>
    <t>*연하장구입</t>
  </si>
  <si>
    <t>◎명절휴가비</t>
  </si>
  <si>
    <t>*산재보험</t>
  </si>
  <si>
    <t>*기타긴급지원</t>
  </si>
  <si>
    <t>*기타보험료</t>
  </si>
  <si>
    <t>전입금수입</t>
  </si>
  <si>
    <t>업무추진비</t>
  </si>
  <si>
    <t>◎가족수당</t>
  </si>
  <si>
    <t>*의약품구입</t>
  </si>
  <si>
    <t>*상하수도료</t>
  </si>
  <si>
    <t>사회보험부담금</t>
  </si>
  <si>
    <t>*우편료</t>
  </si>
  <si>
    <t>*협회비</t>
  </si>
  <si>
    <t>시설장비유지비</t>
  </si>
  <si>
    <t>*요플레지원</t>
  </si>
  <si>
    <t>예비비및기타</t>
  </si>
  <si>
    <t>*다과구입</t>
  </si>
  <si>
    <t>사회보험부담비용</t>
  </si>
  <si>
    <t>기타예금이자수입</t>
  </si>
  <si>
    <t>참좋은노인복지센터</t>
  </si>
  <si>
    <t xml:space="preserve"> 예  산  총  칙</t>
  </si>
  <si>
    <t>증 감(B-A)</t>
  </si>
  <si>
    <t>총       계</t>
  </si>
  <si>
    <t>퇴직금및퇴직적립금</t>
  </si>
  <si>
    <t>사업운영비전입금</t>
  </si>
  <si>
    <t>총        계</t>
  </si>
  <si>
    <t>*시비(사업비)</t>
  </si>
  <si>
    <t>*차량정비유지비</t>
  </si>
  <si>
    <t>*차량 및 시설료</t>
  </si>
  <si>
    <t>전년도이월금(후원금)</t>
  </si>
  <si>
    <t>*리플렛 및 홍보제작</t>
  </si>
  <si>
    <t>예비비 및 기타</t>
  </si>
  <si>
    <t>수용비 및 수수료</t>
  </si>
  <si>
    <t>*건강체크소모품</t>
  </si>
  <si>
    <t>*소식지 제작인쇄비</t>
  </si>
  <si>
    <t>○ 세입의 주요내용</t>
  </si>
  <si>
    <t>(단위 : 원)</t>
  </si>
  <si>
    <t>잡       수      입</t>
  </si>
  <si>
    <t>■ 사업장명 : 참좋은노인복지센터</t>
  </si>
  <si>
    <t xml:space="preserve"> 예산 증감사항 및 주요내용</t>
  </si>
  <si>
    <t>사회복지법인 무일복지재단</t>
  </si>
  <si>
    <t>예금이자수입(보조금/자부담)</t>
  </si>
  <si>
    <t>*반환금(금년도이자반환금)</t>
  </si>
  <si>
    <t>*기타지역네트워크지원비</t>
  </si>
  <si>
    <t>이      월      금</t>
  </si>
  <si>
    <t>잡      수      입</t>
  </si>
  <si>
    <t>*현수막 및 스티커 제작</t>
  </si>
  <si>
    <t>세                    출</t>
  </si>
  <si>
    <t xml:space="preserve">                (단위: 원)</t>
  </si>
  <si>
    <t>세                  입</t>
  </si>
  <si>
    <t>각종수당</t>
    <phoneticPr fontId="19" type="noConversion"/>
  </si>
  <si>
    <t>시군구보조금</t>
    <phoneticPr fontId="19" type="noConversion"/>
  </si>
  <si>
    <t>공공요금및각종세금광과금</t>
    <phoneticPr fontId="19" type="noConversion"/>
  </si>
  <si>
    <t>사업비</t>
    <phoneticPr fontId="19" type="noConversion"/>
  </si>
  <si>
    <t>프로그램사업비</t>
    <phoneticPr fontId="19" type="noConversion"/>
  </si>
  <si>
    <t>전년도이월금(자부담)</t>
    <phoneticPr fontId="19" type="noConversion"/>
  </si>
  <si>
    <t>프로그램사업비</t>
    <phoneticPr fontId="19" type="noConversion"/>
  </si>
  <si>
    <t>업무추진비</t>
    <phoneticPr fontId="19" type="noConversion"/>
  </si>
  <si>
    <t>인건비</t>
    <phoneticPr fontId="19" type="noConversion"/>
  </si>
  <si>
    <t>사업비</t>
    <phoneticPr fontId="19" type="noConversion"/>
  </si>
  <si>
    <t>시설비</t>
    <phoneticPr fontId="19" type="noConversion"/>
  </si>
  <si>
    <t>잡지출</t>
    <phoneticPr fontId="19" type="noConversion"/>
  </si>
  <si>
    <t>재산조성비</t>
    <phoneticPr fontId="19" type="noConversion"/>
  </si>
  <si>
    <t>*지정후원비</t>
    <phoneticPr fontId="19" type="noConversion"/>
  </si>
  <si>
    <t>*비지정후원비</t>
    <phoneticPr fontId="19" type="noConversion"/>
  </si>
  <si>
    <t>*주거환경개선비</t>
    <phoneticPr fontId="19" type="noConversion"/>
  </si>
  <si>
    <t>*방역지원비</t>
    <phoneticPr fontId="19" type="noConversion"/>
  </si>
  <si>
    <t>운   영   비</t>
    <phoneticPr fontId="19" type="noConversion"/>
  </si>
  <si>
    <t>월</t>
    <phoneticPr fontId="19" type="noConversion"/>
  </si>
  <si>
    <t>(단위 : 원)</t>
    <phoneticPr fontId="19" type="noConversion"/>
  </si>
  <si>
    <t>◎기타후생경비</t>
    <phoneticPr fontId="19" type="noConversion"/>
  </si>
  <si>
    <t>회</t>
    <phoneticPr fontId="19" type="noConversion"/>
  </si>
  <si>
    <t>기타잡수입</t>
    <phoneticPr fontId="19" type="noConversion"/>
  </si>
  <si>
    <t>원</t>
    <phoneticPr fontId="19" type="noConversion"/>
  </si>
  <si>
    <t xml:space="preserve"> </t>
    <phoneticPr fontId="19" type="noConversion"/>
  </si>
  <si>
    <t>원</t>
    <phoneticPr fontId="19" type="noConversion"/>
  </si>
  <si>
    <t>인건비</t>
    <phoneticPr fontId="19" type="noConversion"/>
  </si>
  <si>
    <t>운영비</t>
    <phoneticPr fontId="19" type="noConversion"/>
  </si>
  <si>
    <t>◎건강관리지원비</t>
    <phoneticPr fontId="19" type="noConversion"/>
  </si>
  <si>
    <t>◎간식지원비</t>
    <phoneticPr fontId="19" type="noConversion"/>
  </si>
  <si>
    <t>◎후원결연지원비</t>
    <phoneticPr fontId="19" type="noConversion"/>
  </si>
  <si>
    <t>◎교육지원비</t>
    <phoneticPr fontId="19" type="noConversion"/>
  </si>
  <si>
    <t>◎주거환경개선비</t>
    <phoneticPr fontId="19" type="noConversion"/>
  </si>
  <si>
    <t>◎특화프로그램사업비</t>
    <phoneticPr fontId="19" type="noConversion"/>
  </si>
  <si>
    <t>◎홍보사업비</t>
    <phoneticPr fontId="19" type="noConversion"/>
  </si>
  <si>
    <t>◎지역네트워크 지원비</t>
    <phoneticPr fontId="19" type="noConversion"/>
  </si>
  <si>
    <t>기타운영비</t>
    <phoneticPr fontId="19" type="noConversion"/>
  </si>
  <si>
    <t>◎긴급지원비</t>
    <phoneticPr fontId="19" type="noConversion"/>
  </si>
  <si>
    <t>급여(직접비)</t>
    <phoneticPr fontId="19" type="noConversion"/>
  </si>
  <si>
    <t>각종수당(직접비)</t>
    <phoneticPr fontId="19" type="noConversion"/>
  </si>
  <si>
    <t>*사무용품 구입</t>
    <phoneticPr fontId="19" type="noConversion"/>
  </si>
  <si>
    <t>*수용비 및 수수료</t>
    <phoneticPr fontId="19" type="noConversion"/>
  </si>
  <si>
    <t>◎봉사자 및 후원자관리비</t>
    <phoneticPr fontId="19" type="noConversion"/>
  </si>
  <si>
    <t>2020년</t>
    <phoneticPr fontId="19" type="noConversion"/>
  </si>
  <si>
    <t>*시설장(10호봉 : 과장)</t>
    <phoneticPr fontId="19" type="noConversion"/>
  </si>
  <si>
    <t>*사회복지사(11호봉 : 선임)</t>
    <phoneticPr fontId="19" type="noConversion"/>
  </si>
  <si>
    <t>*사회복지사(12호봉 : 선임)</t>
    <phoneticPr fontId="19" type="noConversion"/>
  </si>
  <si>
    <t>월</t>
    <phoneticPr fontId="19" type="noConversion"/>
  </si>
  <si>
    <t>명</t>
    <phoneticPr fontId="19" type="noConversion"/>
  </si>
  <si>
    <t>(단위 : 원)</t>
    <phoneticPr fontId="19" type="noConversion"/>
  </si>
  <si>
    <r>
      <t xml:space="preserve">○ 세출의 주요내용                                                                                             </t>
    </r>
    <r>
      <rPr>
        <sz val="10"/>
        <color rgb="FF000000"/>
        <rFont val="굴림"/>
        <family val="3"/>
        <charset val="129"/>
      </rPr>
      <t xml:space="preserve">    (단위 : 원)</t>
    </r>
    <phoneticPr fontId="19" type="noConversion"/>
  </si>
  <si>
    <t>명</t>
    <phoneticPr fontId="19" type="noConversion"/>
  </si>
  <si>
    <t>후원금</t>
    <phoneticPr fontId="19" type="noConversion"/>
  </si>
  <si>
    <t>이월금</t>
    <phoneticPr fontId="19" type="noConversion"/>
  </si>
  <si>
    <t>잡수입</t>
    <phoneticPr fontId="19" type="noConversion"/>
  </si>
  <si>
    <t>업무추진비</t>
    <phoneticPr fontId="19" type="noConversion"/>
  </si>
  <si>
    <t>*가족수당</t>
    <phoneticPr fontId="19" type="noConversion"/>
  </si>
  <si>
    <t>*직원연수교육비</t>
    <phoneticPr fontId="19" type="noConversion"/>
  </si>
  <si>
    <t>*기타후원비</t>
    <phoneticPr fontId="19" type="noConversion"/>
  </si>
  <si>
    <t>*정기후원(결연후원금)</t>
    <phoneticPr fontId="19" type="noConversion"/>
  </si>
  <si>
    <t>*사무원(05호봉 : 4급 사무원)</t>
    <phoneticPr fontId="19" type="noConversion"/>
  </si>
  <si>
    <t>*가족수당(배우자, 자녀 2명)</t>
    <phoneticPr fontId="19" type="noConversion"/>
  </si>
  <si>
    <t>/</t>
    <phoneticPr fontId="19" type="noConversion"/>
  </si>
  <si>
    <t>임차료</t>
    <phoneticPr fontId="19" type="noConversion"/>
  </si>
  <si>
    <t>*승강기관리비</t>
    <phoneticPr fontId="19" type="noConversion"/>
  </si>
  <si>
    <t>◎퇴직금 및 퇴직적립금</t>
    <phoneticPr fontId="19" type="noConversion"/>
  </si>
  <si>
    <t>*퇴직금 및 퇴직적립금</t>
    <phoneticPr fontId="19" type="noConversion"/>
  </si>
  <si>
    <t>기타전입금</t>
    <phoneticPr fontId="19" type="noConversion"/>
  </si>
  <si>
    <t>전출금</t>
    <phoneticPr fontId="19" type="noConversion"/>
  </si>
  <si>
    <t>기타전출금</t>
    <phoneticPr fontId="19" type="noConversion"/>
  </si>
  <si>
    <t>맞춤돌봄 전출금(후원금)</t>
    <phoneticPr fontId="19" type="noConversion"/>
  </si>
  <si>
    <t>4. 국시비보조금, 후원금, 전입금 등의 세입이 감소할 경우 기존사업을 축소할 수 있다.</t>
    <phoneticPr fontId="19" type="noConversion"/>
  </si>
  <si>
    <t>5. 국시비보조금, 후원금, 전입금 등의 세입이 증가 할 경우 세입세출예산을  초과할 수 있다.</t>
    <phoneticPr fontId="19" type="noConversion"/>
  </si>
  <si>
    <t xml:space="preserve">  에서 추가경정예산을 승인 받을 수 있다.</t>
    <phoneticPr fontId="19" type="noConversion"/>
  </si>
  <si>
    <t>6. 보편적으로 발생하는 지출에 있어서는 세출예산에도 불구하고 초과 집행하고 차기 이사회</t>
    <phoneticPr fontId="19" type="noConversion"/>
  </si>
  <si>
    <t>7. 세출예산에서 초과지출이 발생할 경우에 동일관 내의 목간전용으로 부족한 예산을  집행 할</t>
    <phoneticPr fontId="19" type="noConversion"/>
  </si>
  <si>
    <t>수가 있다.</t>
    <phoneticPr fontId="19" type="noConversion"/>
  </si>
  <si>
    <t>×</t>
    <phoneticPr fontId="19" type="noConversion"/>
  </si>
  <si>
    <t>비지정후원금(맞춤돌봄사업)</t>
    <phoneticPr fontId="19" type="noConversion"/>
  </si>
  <si>
    <t>*가족수당(황미은)</t>
    <phoneticPr fontId="19" type="noConversion"/>
  </si>
  <si>
    <t>밑반찬지원서비스</t>
    <phoneticPr fontId="19" type="noConversion"/>
  </si>
  <si>
    <t>밑반찬지원서비스(후원금)</t>
    <phoneticPr fontId="19" type="noConversion"/>
  </si>
  <si>
    <t>주</t>
    <phoneticPr fontId="19" type="noConversion"/>
  </si>
  <si>
    <t>◎기타사업비</t>
    <phoneticPr fontId="19" type="noConversion"/>
  </si>
  <si>
    <t>◎기관운영비</t>
    <phoneticPr fontId="19" type="noConversion"/>
  </si>
  <si>
    <t>회의비(운영위원회)</t>
    <phoneticPr fontId="19" type="noConversion"/>
  </si>
  <si>
    <t>◎뇌인지프로그램사업비</t>
    <phoneticPr fontId="19" type="noConversion"/>
  </si>
  <si>
    <t>기타</t>
    <phoneticPr fontId="19" type="noConversion"/>
  </si>
  <si>
    <t>◎기타운영비</t>
    <phoneticPr fontId="19" type="noConversion"/>
  </si>
  <si>
    <t>*직원회식비 등</t>
    <phoneticPr fontId="19" type="noConversion"/>
  </si>
  <si>
    <t>*어버이날지원비</t>
    <phoneticPr fontId="19" type="noConversion"/>
  </si>
  <si>
    <t>*절기음식지원비</t>
    <phoneticPr fontId="19" type="noConversion"/>
  </si>
  <si>
    <t>*김장지원비</t>
    <phoneticPr fontId="19" type="noConversion"/>
  </si>
  <si>
    <t>*이미용지원비</t>
    <phoneticPr fontId="19" type="noConversion"/>
  </si>
  <si>
    <t>*명절지원비</t>
    <phoneticPr fontId="19" type="noConversion"/>
  </si>
  <si>
    <t>◎명절지원비</t>
    <phoneticPr fontId="19" type="noConversion"/>
  </si>
  <si>
    <t>◎대상자관리사업비</t>
    <phoneticPr fontId="19" type="noConversion"/>
  </si>
  <si>
    <t>*나들이지원비</t>
    <phoneticPr fontId="19" type="noConversion"/>
  </si>
  <si>
    <t>*문화체험지원비</t>
    <phoneticPr fontId="19" type="noConversion"/>
  </si>
  <si>
    <t>◎여가활동지원비</t>
    <phoneticPr fontId="19" type="noConversion"/>
  </si>
  <si>
    <t>*외부행사지원비</t>
    <phoneticPr fontId="19" type="noConversion"/>
  </si>
  <si>
    <t>*기타사업비</t>
    <phoneticPr fontId="19" type="noConversion"/>
  </si>
  <si>
    <t>제세공과금및공공요금</t>
    <phoneticPr fontId="19" type="noConversion"/>
  </si>
  <si>
    <t>결산추경예산(A)</t>
  </si>
  <si>
    <t>결산추경예산(A)</t>
    <phoneticPr fontId="19" type="noConversion"/>
  </si>
  <si>
    <t>최초예산(B)</t>
    <phoneticPr fontId="19" type="noConversion"/>
  </si>
  <si>
    <t>1. 참좋은노인복지센터 재가노인지원 일반사업 2021년 최초 세입.세출 예산은 다음과 같다.</t>
    <phoneticPr fontId="19" type="noConversion"/>
  </si>
  <si>
    <t>최초 세입.세출 예산(안)</t>
    <phoneticPr fontId="19" type="noConversion"/>
  </si>
  <si>
    <t>1) 2021년 참좋은노인복지센터(재가노인 일반사업) 최초 세입 예산 내역</t>
    <phoneticPr fontId="19" type="noConversion"/>
  </si>
  <si>
    <t>*비정기후원</t>
    <phoneticPr fontId="19" type="noConversion"/>
  </si>
  <si>
    <t>*시설장(11호봉 : 과장)</t>
    <phoneticPr fontId="19" type="noConversion"/>
  </si>
  <si>
    <t>*사회복지사(13호봉 : 선임)</t>
    <phoneticPr fontId="19" type="noConversion"/>
  </si>
  <si>
    <t>*사회복지사(08호봉 : 선임 )</t>
    <phoneticPr fontId="19" type="noConversion"/>
  </si>
  <si>
    <t>*사회복지사(05호봉 : 사회복지사 )</t>
    <phoneticPr fontId="19" type="noConversion"/>
  </si>
  <si>
    <t>*사무원(06호봉 : 4급 사무원)</t>
    <phoneticPr fontId="19" type="noConversion"/>
  </si>
  <si>
    <t>세출</t>
    <phoneticPr fontId="19" type="noConversion"/>
  </si>
  <si>
    <t>세입</t>
    <phoneticPr fontId="19" type="noConversion"/>
  </si>
  <si>
    <t>총</t>
    <phoneticPr fontId="19" type="noConversion"/>
  </si>
  <si>
    <t>*혹한기 및 혹서기 긴급지원</t>
    <phoneticPr fontId="19" type="noConversion"/>
  </si>
  <si>
    <t>*소규모나들이지원비</t>
    <phoneticPr fontId="19" type="noConversion"/>
  </si>
  <si>
    <t>*체험P/G</t>
    <phoneticPr fontId="19" type="noConversion"/>
  </si>
  <si>
    <t>*테마요리프로그램</t>
    <phoneticPr fontId="19" type="noConversion"/>
  </si>
  <si>
    <t>*대학생과 함께하는 요즘세상 적응하기 P/G</t>
    <phoneticPr fontId="19" type="noConversion"/>
  </si>
  <si>
    <t>*구순잔치(햇빛연합행사)</t>
    <phoneticPr fontId="19" type="noConversion"/>
  </si>
  <si>
    <t>결산추경예산 (A)</t>
    <phoneticPr fontId="19" type="noConversion"/>
  </si>
  <si>
    <t>21년도 호봉승급으로 인건비 상승으로 인한 증액 조정</t>
    <phoneticPr fontId="19" type="noConversion"/>
  </si>
  <si>
    <t>*건강댄스교실(강사비 및 부대경비)</t>
    <phoneticPr fontId="19" type="noConversion"/>
  </si>
  <si>
    <t>*요리교실(남자의부엌)</t>
    <phoneticPr fontId="19" type="noConversion"/>
  </si>
  <si>
    <t>*문화체험지원비(시티투어)</t>
    <phoneticPr fontId="19" type="noConversion"/>
  </si>
  <si>
    <t>*외식지원</t>
    <phoneticPr fontId="19" type="noConversion"/>
  </si>
  <si>
    <t>종사자 호봉 상승으로 인건비 증액 조정</t>
    <phoneticPr fontId="19" type="noConversion"/>
  </si>
  <si>
    <t>코로나19 후원사업 감축으로 사업비 감액 조정</t>
    <phoneticPr fontId="19" type="noConversion"/>
  </si>
  <si>
    <t>코로나19 후원 사업 감축으로 후원금 세입 감액 조정</t>
    <phoneticPr fontId="19" type="noConversion"/>
  </si>
  <si>
    <t xml:space="preserve">2021년 참좋은노인복지센터(재가지원-일반사업) </t>
    <phoneticPr fontId="19" type="noConversion"/>
  </si>
  <si>
    <t>2021년 참좋은노인복지센터 최초예산 총괄내역서</t>
    <phoneticPr fontId="19" type="noConversion"/>
  </si>
  <si>
    <t>1) 2021년 참좋은노인복지센터(재가노인 일반사업) 최초 세출 예산 내역</t>
    <phoneticPr fontId="19" type="noConversion"/>
  </si>
  <si>
    <t>*퇴직금 및 퇴직적립금(육아휴직 1월~6월)</t>
    <phoneticPr fontId="19" type="noConversion"/>
  </si>
  <si>
    <t>2021년</t>
    <phoneticPr fontId="19" type="noConversion"/>
  </si>
  <si>
    <t>2020. 11. 16.</t>
    <phoneticPr fontId="19" type="noConversion"/>
  </si>
  <si>
    <r>
      <t xml:space="preserve">2. 세입.세출 예산 총액은 </t>
    </r>
    <r>
      <rPr>
        <b/>
        <u/>
        <sz val="14"/>
        <color rgb="FF000000"/>
        <rFont val="굴림"/>
        <family val="3"/>
        <charset val="129"/>
      </rPr>
      <t>291,545,000</t>
    </r>
    <r>
      <rPr>
        <b/>
        <u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으로한다.</t>
    </r>
    <phoneticPr fontId="19" type="noConversion"/>
  </si>
  <si>
    <t>항</t>
    <phoneticPr fontId="19" type="noConversion"/>
  </si>
  <si>
    <t>목</t>
    <phoneticPr fontId="19" type="noConversion"/>
  </si>
  <si>
    <t>지정후원금</t>
    <phoneticPr fontId="19" type="noConversion"/>
  </si>
  <si>
    <t>비지정후원금</t>
    <phoneticPr fontId="19" type="noConversion"/>
  </si>
  <si>
    <t>전년도이월금</t>
    <phoneticPr fontId="19" type="noConversion"/>
  </si>
  <si>
    <t>전년도이월금(후원금)</t>
    <phoneticPr fontId="19" type="noConversion"/>
  </si>
  <si>
    <t>기타예금이자수입</t>
    <phoneticPr fontId="19" type="noConversion"/>
  </si>
  <si>
    <t>자산취득비</t>
    <phoneticPr fontId="19" type="noConversion"/>
  </si>
  <si>
    <t>예비비</t>
    <phoneticPr fontId="19" type="noConversion"/>
  </si>
  <si>
    <t>반환금</t>
    <phoneticPr fontId="19" type="noConversion"/>
  </si>
  <si>
    <t>급여</t>
    <phoneticPr fontId="19" type="noConversion"/>
  </si>
  <si>
    <t>퇴직금및퇴직적립금</t>
    <phoneticPr fontId="19" type="noConversion"/>
  </si>
  <si>
    <t>사회보험부담금</t>
    <phoneticPr fontId="19" type="noConversion"/>
  </si>
  <si>
    <t>기관운영비</t>
    <phoneticPr fontId="19" type="noConversion"/>
  </si>
  <si>
    <t>회의비</t>
    <phoneticPr fontId="19" type="noConversion"/>
  </si>
  <si>
    <t>여비</t>
    <phoneticPr fontId="19" type="noConversion"/>
  </si>
  <si>
    <t>수용비및수수료</t>
    <phoneticPr fontId="19" type="noConversion"/>
  </si>
  <si>
    <t>공공요금및각종세금공과금</t>
    <phoneticPr fontId="19" type="noConversion"/>
  </si>
  <si>
    <t>차량비</t>
    <phoneticPr fontId="19" type="noConversion"/>
  </si>
  <si>
    <t>반환금 감액 조정</t>
    <phoneticPr fontId="19" type="noConversion"/>
  </si>
  <si>
    <t>맞춤돌봄 후원금 증액으로 전출금 증액 조정</t>
    <phoneticPr fontId="19" type="noConversion"/>
  </si>
  <si>
    <t>밑반찬지원서비스 대상자 감소로 감액 조정</t>
    <phoneticPr fontId="19" type="noConversion"/>
  </si>
  <si>
    <t>모닝차량 할부금 집행예정 금액만큼 자산취득비 감액 조정</t>
    <phoneticPr fontId="19" type="noConversion"/>
  </si>
  <si>
    <t>종사자 급여 증액에 따른 수당 증액조정</t>
    <phoneticPr fontId="19" type="noConversion"/>
  </si>
  <si>
    <t>종사자 급여 증액에 따른 퇴직금적립금 증액 조정</t>
    <phoneticPr fontId="19" type="noConversion"/>
  </si>
  <si>
    <t>종사자 급여 증액에 따른 사회보험부담금 증액 조정</t>
    <phoneticPr fontId="19" type="noConversion"/>
  </si>
  <si>
    <t>21년도 운영위원회 회의 정상 운영 계획으로 증액 조정</t>
    <phoneticPr fontId="19" type="noConversion"/>
  </si>
  <si>
    <t>21년도 프로그램사업 확충으로 운영비 전반적인 감액조정</t>
    <phoneticPr fontId="19" type="noConversion"/>
  </si>
  <si>
    <t>기관 차량 증차로 차량비 증액 조정</t>
    <phoneticPr fontId="19" type="noConversion"/>
  </si>
  <si>
    <t>직원연수교육비 증액 조정</t>
    <phoneticPr fontId="19" type="noConversion"/>
  </si>
  <si>
    <t>여비 증액 조정</t>
    <phoneticPr fontId="19" type="noConversion"/>
  </si>
  <si>
    <t>기관운영비 감액 조정</t>
    <phoneticPr fontId="19" type="noConversion"/>
  </si>
  <si>
    <t>후원자 증가로 비지정 후원금 증액 조정</t>
    <phoneticPr fontId="19" type="noConversion"/>
  </si>
  <si>
    <t>자부담 전년도 이월금 감액 조정</t>
    <phoneticPr fontId="19" type="noConversion"/>
  </si>
  <si>
    <t>후원금 전년도이월금 증액 조정</t>
    <phoneticPr fontId="19" type="noConversion"/>
  </si>
  <si>
    <t>기타예금이자수입 감액 조정</t>
    <phoneticPr fontId="19" type="noConversion"/>
  </si>
  <si>
    <t>예비비 증액 조정</t>
    <phoneticPr fontId="19" type="noConversion"/>
  </si>
  <si>
    <t>20년도 출산휴가급여 및 가족수당 반환금으로 인해 632만원의 수입금이 있었으며 21
년도에는 이와 같은 잡수입 예정 없으므로 감액 조정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</si>
</sst>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#,##0.000_ "/>
    <numFmt numFmtId="177" formatCode="#,##0.00_ "/>
    <numFmt numFmtId="178" formatCode="#,##0.0"/>
    <numFmt numFmtId="179" formatCode="#,##0_ "/>
    <numFmt numFmtId="180" formatCode="#,##0_);[Red]\(#,##0\)"/>
  </numFmts>
  <fonts count="23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theme="1"/>
      <name val="굴림"/>
      <family val="3"/>
      <charset val="129"/>
    </font>
    <font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</cellStyleXfs>
  <cellXfs count="402">
    <xf numFmtId="0" fontId="0" fillId="0" borderId="0" xfId="0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41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2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3" fontId="9" fillId="0" borderId="9" xfId="0" applyNumberFormat="1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0" borderId="12" xfId="0" applyNumberFormat="1" applyFont="1" applyBorder="1">
      <alignment vertical="center"/>
    </xf>
    <xf numFmtId="3" fontId="9" fillId="0" borderId="13" xfId="0" applyNumberFormat="1" applyFont="1" applyBorder="1" applyAlignment="1">
      <alignment horizontal="right" vertical="center"/>
    </xf>
    <xf numFmtId="3" fontId="8" fillId="0" borderId="15" xfId="0" applyNumberFormat="1" applyFont="1" applyBorder="1">
      <alignment vertical="center"/>
    </xf>
    <xf numFmtId="0" fontId="9" fillId="0" borderId="16" xfId="0" applyFont="1" applyBorder="1" applyAlignment="1">
      <alignment horizontal="center" vertical="center"/>
    </xf>
    <xf numFmtId="3" fontId="9" fillId="0" borderId="17" xfId="0" applyNumberFormat="1" applyFont="1" applyBorder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3" fontId="9" fillId="0" borderId="8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3" fontId="8" fillId="0" borderId="22" xfId="1" applyNumberFormat="1" applyFont="1" applyBorder="1">
      <alignment vertical="center"/>
    </xf>
    <xf numFmtId="3" fontId="9" fillId="0" borderId="23" xfId="1" applyNumberFormat="1" applyFont="1" applyBorder="1">
      <alignment vertical="center"/>
    </xf>
    <xf numFmtId="3" fontId="9" fillId="0" borderId="24" xfId="1" applyNumberFormat="1" applyFont="1" applyBorder="1">
      <alignment vertical="center"/>
    </xf>
    <xf numFmtId="3" fontId="9" fillId="0" borderId="0" xfId="1" applyNumberFormat="1" applyFont="1">
      <alignment vertical="center"/>
    </xf>
    <xf numFmtId="3" fontId="9" fillId="0" borderId="25" xfId="0" applyNumberFormat="1" applyFont="1" applyBorder="1">
      <alignment vertical="center"/>
    </xf>
    <xf numFmtId="3" fontId="9" fillId="0" borderId="25" xfId="1" applyNumberFormat="1" applyFont="1" applyBorder="1">
      <alignment vertical="center"/>
    </xf>
    <xf numFmtId="3" fontId="9" fillId="0" borderId="26" xfId="1" applyNumberFormat="1" applyFont="1" applyBorder="1">
      <alignment vertical="center"/>
    </xf>
    <xf numFmtId="3" fontId="9" fillId="0" borderId="22" xfId="1" applyNumberFormat="1" applyFont="1" applyBorder="1">
      <alignment vertical="center"/>
    </xf>
    <xf numFmtId="0" fontId="9" fillId="0" borderId="27" xfId="0" applyFont="1" applyBorder="1" applyAlignment="1">
      <alignment horizontal="left" vertical="center"/>
    </xf>
    <xf numFmtId="3" fontId="8" fillId="0" borderId="23" xfId="1" applyNumberFormat="1" applyFont="1" applyBorder="1">
      <alignment vertical="center"/>
    </xf>
    <xf numFmtId="3" fontId="9" fillId="0" borderId="29" xfId="1" applyNumberFormat="1" applyFont="1" applyBorder="1">
      <alignment vertical="center"/>
    </xf>
    <xf numFmtId="3" fontId="9" fillId="0" borderId="29" xfId="0" applyNumberFormat="1" applyFont="1" applyBorder="1">
      <alignment vertical="center"/>
    </xf>
    <xf numFmtId="3" fontId="9" fillId="0" borderId="9" xfId="1" applyNumberFormat="1" applyFont="1" applyBorder="1">
      <alignment vertical="center"/>
    </xf>
    <xf numFmtId="0" fontId="9" fillId="0" borderId="17" xfId="0" applyFont="1" applyBorder="1" applyAlignment="1">
      <alignment horizontal="left" vertical="center"/>
    </xf>
    <xf numFmtId="3" fontId="9" fillId="0" borderId="17" xfId="1" applyNumberFormat="1" applyFont="1" applyBorder="1">
      <alignment vertical="center"/>
    </xf>
    <xf numFmtId="3" fontId="9" fillId="0" borderId="28" xfId="1" applyNumberFormat="1" applyFont="1" applyBorder="1">
      <alignment vertical="center"/>
    </xf>
    <xf numFmtId="177" fontId="9" fillId="0" borderId="0" xfId="1" applyNumberFormat="1" applyFont="1">
      <alignment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" fontId="8" fillId="0" borderId="17" xfId="0" applyNumberFormat="1" applyFont="1" applyBorder="1">
      <alignment vertical="center"/>
    </xf>
    <xf numFmtId="0" fontId="9" fillId="0" borderId="26" xfId="0" applyFont="1" applyBorder="1">
      <alignment vertical="center"/>
    </xf>
    <xf numFmtId="3" fontId="9" fillId="0" borderId="4" xfId="1" applyNumberFormat="1" applyFont="1" applyBorder="1">
      <alignment vertical="center"/>
    </xf>
    <xf numFmtId="0" fontId="9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3" fontId="9" fillId="0" borderId="33" xfId="0" applyNumberFormat="1" applyFont="1" applyBorder="1">
      <alignment vertical="center"/>
    </xf>
    <xf numFmtId="3" fontId="9" fillId="0" borderId="8" xfId="1" applyNumberFormat="1" applyFont="1" applyBorder="1">
      <alignment vertical="center"/>
    </xf>
    <xf numFmtId="0" fontId="9" fillId="0" borderId="35" xfId="0" applyFont="1" applyBorder="1" applyAlignment="1">
      <alignment horizontal="left" vertical="center"/>
    </xf>
    <xf numFmtId="3" fontId="8" fillId="0" borderId="17" xfId="1" applyNumberFormat="1" applyFont="1" applyBorder="1">
      <alignment vertical="center"/>
    </xf>
    <xf numFmtId="3" fontId="8" fillId="0" borderId="28" xfId="1" applyNumberFormat="1" applyFont="1" applyBorder="1">
      <alignment vertical="center"/>
    </xf>
    <xf numFmtId="3" fontId="8" fillId="0" borderId="8" xfId="1" applyNumberFormat="1" applyFont="1" applyBorder="1">
      <alignment vertical="center"/>
    </xf>
    <xf numFmtId="9" fontId="9" fillId="0" borderId="23" xfId="3" applyFont="1" applyBorder="1">
      <alignment vertical="center"/>
    </xf>
    <xf numFmtId="0" fontId="9" fillId="0" borderId="25" xfId="0" applyFont="1" applyBorder="1" applyAlignment="1">
      <alignment horizontal="left" vertical="center"/>
    </xf>
    <xf numFmtId="3" fontId="8" fillId="0" borderId="25" xfId="1" applyNumberFormat="1" applyFont="1" applyBorder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43" fontId="8" fillId="0" borderId="21" xfId="0" applyNumberFormat="1" applyFont="1" applyBorder="1" applyAlignment="1">
      <alignment horizontal="center" vertical="center"/>
    </xf>
    <xf numFmtId="43" fontId="9" fillId="0" borderId="26" xfId="1" applyNumberFormat="1" applyFont="1" applyBorder="1">
      <alignment vertical="center"/>
    </xf>
    <xf numFmtId="3" fontId="9" fillId="0" borderId="38" xfId="0" applyNumberFormat="1" applyFont="1" applyBorder="1">
      <alignment vertical="center"/>
    </xf>
    <xf numFmtId="3" fontId="9" fillId="0" borderId="37" xfId="0" applyNumberFormat="1" applyFont="1" applyBorder="1">
      <alignment vertical="center"/>
    </xf>
    <xf numFmtId="3" fontId="8" fillId="0" borderId="22" xfId="1" applyNumberFormat="1" applyFont="1" applyBorder="1" applyAlignment="1">
      <alignment horizontal="center" vertical="center"/>
    </xf>
    <xf numFmtId="3" fontId="9" fillId="0" borderId="23" xfId="1" applyNumberFormat="1" applyFont="1" applyBorder="1" applyAlignment="1">
      <alignment horizontal="center" vertical="center"/>
    </xf>
    <xf numFmtId="3" fontId="9" fillId="0" borderId="24" xfId="1" applyNumberFormat="1" applyFont="1" applyBorder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9" fillId="0" borderId="22" xfId="1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3" fontId="8" fillId="0" borderId="28" xfId="3" applyNumberFormat="1" applyFont="1" applyBorder="1">
      <alignment vertical="center"/>
    </xf>
    <xf numFmtId="43" fontId="9" fillId="0" borderId="4" xfId="3" applyNumberFormat="1" applyFont="1" applyBorder="1">
      <alignment vertical="center"/>
    </xf>
    <xf numFmtId="43" fontId="8" fillId="0" borderId="26" xfId="1" applyNumberFormat="1" applyFont="1" applyBorder="1">
      <alignment vertical="center"/>
    </xf>
    <xf numFmtId="43" fontId="9" fillId="0" borderId="29" xfId="3" applyNumberFormat="1" applyFont="1" applyBorder="1">
      <alignment vertical="center"/>
    </xf>
    <xf numFmtId="3" fontId="9" fillId="0" borderId="0" xfId="0" applyNumberFormat="1" applyFont="1">
      <alignment vertical="center"/>
    </xf>
    <xf numFmtId="43" fontId="9" fillId="0" borderId="26" xfId="3" applyNumberFormat="1" applyFont="1" applyBorder="1">
      <alignment vertical="center"/>
    </xf>
    <xf numFmtId="0" fontId="9" fillId="0" borderId="18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9" xfId="0" applyFont="1" applyBorder="1">
      <alignment vertical="center"/>
    </xf>
    <xf numFmtId="176" fontId="9" fillId="0" borderId="0" xfId="1" applyNumberFormat="1" applyFont="1">
      <alignment vertical="center"/>
    </xf>
    <xf numFmtId="3" fontId="8" fillId="0" borderId="8" xfId="0" applyNumberFormat="1" applyFont="1" applyBorder="1">
      <alignment vertical="center"/>
    </xf>
    <xf numFmtId="3" fontId="9" fillId="0" borderId="28" xfId="0" applyNumberFormat="1" applyFont="1" applyBorder="1">
      <alignment vertical="center"/>
    </xf>
    <xf numFmtId="0" fontId="9" fillId="0" borderId="22" xfId="0" applyFont="1" applyBorder="1" applyAlignment="1">
      <alignment vertical="center" shrinkToFit="1"/>
    </xf>
    <xf numFmtId="43" fontId="8" fillId="0" borderId="4" xfId="3" applyNumberFormat="1" applyFont="1" applyBorder="1">
      <alignment vertical="center"/>
    </xf>
    <xf numFmtId="0" fontId="9" fillId="0" borderId="23" xfId="0" applyFont="1" applyBorder="1" applyAlignment="1">
      <alignment vertical="center" shrinkToFit="1"/>
    </xf>
    <xf numFmtId="3" fontId="8" fillId="0" borderId="4" xfId="1" applyNumberFormat="1" applyFont="1" applyBorder="1">
      <alignment vertical="center"/>
    </xf>
    <xf numFmtId="0" fontId="9" fillId="0" borderId="32" xfId="0" applyFont="1" applyBorder="1">
      <alignment vertical="center"/>
    </xf>
    <xf numFmtId="0" fontId="8" fillId="0" borderId="54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43" fontId="9" fillId="0" borderId="25" xfId="3" applyNumberFormat="1" applyFont="1" applyBorder="1">
      <alignment vertical="center"/>
    </xf>
    <xf numFmtId="0" fontId="9" fillId="0" borderId="6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3" fontId="9" fillId="0" borderId="58" xfId="0" applyNumberFormat="1" applyFont="1" applyBorder="1">
      <alignment vertical="center"/>
    </xf>
    <xf numFmtId="3" fontId="9" fillId="0" borderId="36" xfId="0" applyNumberFormat="1" applyFont="1" applyBorder="1">
      <alignment vertical="center"/>
    </xf>
    <xf numFmtId="0" fontId="1" fillId="0" borderId="0" xfId="0" applyFont="1">
      <alignment vertical="center"/>
    </xf>
    <xf numFmtId="0" fontId="1" fillId="0" borderId="36" xfId="0" applyFont="1" applyBorder="1">
      <alignment vertical="center"/>
    </xf>
    <xf numFmtId="0" fontId="1" fillId="0" borderId="25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36" xfId="0" applyFont="1" applyBorder="1">
      <alignment vertical="center"/>
    </xf>
    <xf numFmtId="4" fontId="9" fillId="0" borderId="0" xfId="1" applyNumberFormat="1" applyFont="1">
      <alignment vertical="center"/>
    </xf>
    <xf numFmtId="178" fontId="9" fillId="0" borderId="0" xfId="1" applyNumberFormat="1" applyFont="1">
      <alignment vertical="center"/>
    </xf>
    <xf numFmtId="41" fontId="9" fillId="0" borderId="37" xfId="0" applyNumberFormat="1" applyFont="1" applyBorder="1">
      <alignment vertical="center"/>
    </xf>
    <xf numFmtId="3" fontId="9" fillId="0" borderId="2" xfId="0" applyNumberFormat="1" applyFont="1" applyBorder="1" applyAlignment="1">
      <alignment horizontal="right" vertical="center" shrinkToFit="1"/>
    </xf>
    <xf numFmtId="0" fontId="1" fillId="0" borderId="58" xfId="0" applyFont="1" applyBorder="1">
      <alignment vertical="center"/>
    </xf>
    <xf numFmtId="3" fontId="9" fillId="0" borderId="8" xfId="0" applyNumberFormat="1" applyFont="1" applyBorder="1" applyAlignment="1">
      <alignment horizontal="right" vertical="center" shrinkToFit="1"/>
    </xf>
    <xf numFmtId="179" fontId="8" fillId="0" borderId="4" xfId="3" applyNumberFormat="1" applyFont="1" applyBorder="1">
      <alignment vertical="center"/>
    </xf>
    <xf numFmtId="179" fontId="9" fillId="0" borderId="4" xfId="3" applyNumberFormat="1" applyFont="1" applyBorder="1">
      <alignment vertical="center"/>
    </xf>
    <xf numFmtId="179" fontId="9" fillId="0" borderId="28" xfId="1" applyNumberFormat="1" applyFont="1" applyBorder="1">
      <alignment vertical="center"/>
    </xf>
    <xf numFmtId="41" fontId="9" fillId="0" borderId="0" xfId="0" applyNumberFormat="1" applyFont="1">
      <alignment vertical="center"/>
    </xf>
    <xf numFmtId="41" fontId="9" fillId="2" borderId="0" xfId="0" applyNumberFormat="1" applyFont="1" applyFill="1">
      <alignment vertical="center"/>
    </xf>
    <xf numFmtId="0" fontId="0" fillId="2" borderId="0" xfId="0" applyFill="1">
      <alignment vertical="center"/>
    </xf>
    <xf numFmtId="180" fontId="9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1" fillId="0" borderId="39" xfId="0" applyFont="1" applyBorder="1">
      <alignment vertical="center"/>
    </xf>
    <xf numFmtId="0" fontId="1" fillId="0" borderId="37" xfId="0" applyFont="1" applyBorder="1">
      <alignment vertical="center"/>
    </xf>
    <xf numFmtId="41" fontId="9" fillId="0" borderId="37" xfId="1" applyFont="1" applyBorder="1">
      <alignment vertical="center"/>
    </xf>
    <xf numFmtId="41" fontId="9" fillId="0" borderId="36" xfId="1" applyFont="1" applyBorder="1">
      <alignment vertical="center"/>
    </xf>
    <xf numFmtId="4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3" fontId="9" fillId="2" borderId="0" xfId="0" applyNumberFormat="1" applyFont="1" applyFill="1">
      <alignment vertical="center"/>
    </xf>
    <xf numFmtId="0" fontId="1" fillId="2" borderId="0" xfId="0" applyFont="1" applyFill="1">
      <alignment vertical="center"/>
    </xf>
    <xf numFmtId="0" fontId="9" fillId="0" borderId="0" xfId="0" applyFont="1">
      <alignment vertical="center"/>
    </xf>
    <xf numFmtId="0" fontId="9" fillId="3" borderId="0" xfId="0" applyFont="1" applyFill="1">
      <alignment vertical="center"/>
    </xf>
    <xf numFmtId="0" fontId="9" fillId="2" borderId="0" xfId="0" applyFont="1" applyFill="1">
      <alignment vertical="center"/>
    </xf>
    <xf numFmtId="0" fontId="20" fillId="0" borderId="0" xfId="0" applyFont="1">
      <alignment vertical="center"/>
    </xf>
    <xf numFmtId="3" fontId="8" fillId="0" borderId="22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3" fontId="9" fillId="0" borderId="24" xfId="1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 vertical="center"/>
    </xf>
    <xf numFmtId="3" fontId="9" fillId="0" borderId="22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9" fillId="0" borderId="26" xfId="0" applyNumberFormat="1" applyFont="1" applyBorder="1">
      <alignment vertical="center"/>
    </xf>
    <xf numFmtId="3" fontId="9" fillId="0" borderId="17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43" fontId="9" fillId="0" borderId="28" xfId="3" applyNumberFormat="1" applyFont="1" applyBorder="1">
      <alignment vertical="center"/>
    </xf>
    <xf numFmtId="41" fontId="9" fillId="0" borderId="38" xfId="1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0" fontId="1" fillId="0" borderId="52" xfId="0" applyFont="1" applyBorder="1">
      <alignment vertical="center"/>
    </xf>
    <xf numFmtId="0" fontId="1" fillId="0" borderId="27" xfId="0" applyFont="1" applyBorder="1">
      <alignment vertical="center"/>
    </xf>
    <xf numFmtId="43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9" fillId="0" borderId="12" xfId="1" applyNumberFormat="1" applyFont="1" applyBorder="1">
      <alignment vertical="center"/>
    </xf>
    <xf numFmtId="43" fontId="9" fillId="0" borderId="67" xfId="3" applyNumberFormat="1" applyFont="1" applyBorder="1">
      <alignment vertical="center"/>
    </xf>
    <xf numFmtId="3" fontId="9" fillId="0" borderId="68" xfId="1" applyNumberFormat="1" applyFont="1" applyBorder="1">
      <alignment vertical="center"/>
    </xf>
    <xf numFmtId="41" fontId="9" fillId="0" borderId="69" xfId="1" applyFont="1" applyBorder="1">
      <alignment vertical="center"/>
    </xf>
    <xf numFmtId="3" fontId="9" fillId="0" borderId="45" xfId="1" applyNumberFormat="1" applyFont="1" applyBorder="1">
      <alignment vertical="center"/>
    </xf>
    <xf numFmtId="41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9" fillId="0" borderId="22" xfId="0" applyFont="1" applyBorder="1" applyAlignment="1">
      <alignment vertical="center" wrapText="1" shrinkToFit="1"/>
    </xf>
    <xf numFmtId="0" fontId="9" fillId="0" borderId="41" xfId="0" applyFont="1" applyBorder="1" applyAlignment="1">
      <alignment horizontal="left" vertical="center"/>
    </xf>
    <xf numFmtId="3" fontId="9" fillId="0" borderId="41" xfId="0" applyNumberFormat="1" applyFont="1" applyBorder="1">
      <alignment vertical="center"/>
    </xf>
    <xf numFmtId="3" fontId="9" fillId="0" borderId="41" xfId="1" applyNumberFormat="1" applyFont="1" applyBorder="1">
      <alignment vertical="center"/>
    </xf>
    <xf numFmtId="43" fontId="9" fillId="0" borderId="65" xfId="3" applyNumberFormat="1" applyFont="1" applyBorder="1">
      <alignment vertical="center"/>
    </xf>
    <xf numFmtId="0" fontId="9" fillId="0" borderId="45" xfId="0" applyFont="1" applyBorder="1" applyAlignment="1">
      <alignment vertical="center" shrinkToFit="1"/>
    </xf>
    <xf numFmtId="41" fontId="9" fillId="0" borderId="66" xfId="1" applyFont="1" applyBorder="1">
      <alignment vertical="center"/>
    </xf>
    <xf numFmtId="3" fontId="9" fillId="0" borderId="67" xfId="1" applyNumberFormat="1" applyFont="1" applyBorder="1">
      <alignment vertical="center"/>
    </xf>
    <xf numFmtId="0" fontId="9" fillId="0" borderId="68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37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right" vertical="center"/>
    </xf>
    <xf numFmtId="0" fontId="5" fillId="0" borderId="27" xfId="0" applyFont="1" applyBorder="1">
      <alignment vertical="center"/>
    </xf>
    <xf numFmtId="0" fontId="5" fillId="0" borderId="0" xfId="0" applyFont="1">
      <alignment vertical="center"/>
    </xf>
    <xf numFmtId="0" fontId="0" fillId="0" borderId="43" xfId="0" applyBorder="1">
      <alignment vertical="center"/>
    </xf>
    <xf numFmtId="43" fontId="0" fillId="0" borderId="43" xfId="0" applyNumberForma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3" xfId="0" applyBorder="1" applyAlignment="1">
      <alignment horizontal="right" vertical="center"/>
    </xf>
    <xf numFmtId="0" fontId="9" fillId="4" borderId="0" xfId="0" applyFont="1" applyFill="1">
      <alignment vertical="center"/>
    </xf>
    <xf numFmtId="0" fontId="1" fillId="4" borderId="0" xfId="0" applyFont="1" applyFill="1">
      <alignment vertical="center"/>
    </xf>
    <xf numFmtId="3" fontId="9" fillId="0" borderId="23" xfId="0" applyNumberFormat="1" applyFont="1" applyBorder="1">
      <alignment vertical="center"/>
    </xf>
    <xf numFmtId="43" fontId="9" fillId="0" borderId="4" xfId="1" applyNumberFormat="1" applyFont="1" applyBorder="1">
      <alignment vertical="center"/>
    </xf>
    <xf numFmtId="0" fontId="1" fillId="0" borderId="23" xfId="0" applyFont="1" applyBorder="1">
      <alignment vertical="center"/>
    </xf>
    <xf numFmtId="0" fontId="9" fillId="5" borderId="0" xfId="0" applyFont="1" applyFill="1">
      <alignment vertical="center"/>
    </xf>
    <xf numFmtId="0" fontId="1" fillId="5" borderId="0" xfId="0" applyFont="1" applyFill="1">
      <alignment vertical="center"/>
    </xf>
    <xf numFmtId="0" fontId="9" fillId="0" borderId="26" xfId="0" applyFont="1" applyBorder="1" applyAlignment="1">
      <alignment horizontal="center" vertical="center"/>
    </xf>
    <xf numFmtId="3" fontId="9" fillId="0" borderId="26" xfId="1" applyNumberFormat="1" applyFont="1" applyBorder="1" applyAlignment="1">
      <alignment vertical="center" wrapText="1"/>
    </xf>
    <xf numFmtId="43" fontId="9" fillId="0" borderId="9" xfId="3" applyNumberFormat="1" applyFont="1" applyBorder="1">
      <alignment vertical="center"/>
    </xf>
    <xf numFmtId="3" fontId="20" fillId="0" borderId="0" xfId="0" applyNumberFormat="1" applyFont="1">
      <alignment vertical="center"/>
    </xf>
    <xf numFmtId="0" fontId="9" fillId="0" borderId="24" xfId="0" applyFont="1" applyBorder="1" applyAlignment="1">
      <alignment vertical="center" shrinkToFit="1"/>
    </xf>
    <xf numFmtId="43" fontId="9" fillId="0" borderId="25" xfId="1" applyNumberFormat="1" applyFont="1" applyBorder="1">
      <alignment vertical="center"/>
    </xf>
    <xf numFmtId="0" fontId="1" fillId="0" borderId="38" xfId="0" applyFont="1" applyBorder="1">
      <alignment vertical="center"/>
    </xf>
    <xf numFmtId="0" fontId="9" fillId="0" borderId="70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41" fontId="20" fillId="0" borderId="38" xfId="1" applyFont="1" applyBorder="1">
      <alignment vertical="center"/>
    </xf>
    <xf numFmtId="0" fontId="2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3" fontId="8" fillId="0" borderId="35" xfId="1" applyNumberFormat="1" applyFont="1" applyBorder="1">
      <alignment vertical="center"/>
    </xf>
    <xf numFmtId="0" fontId="1" fillId="0" borderId="20" xfId="0" applyFont="1" applyBorder="1">
      <alignment vertical="center"/>
    </xf>
    <xf numFmtId="3" fontId="9" fillId="0" borderId="35" xfId="1" applyNumberFormat="1" applyFont="1" applyBorder="1">
      <alignment vertical="center"/>
    </xf>
    <xf numFmtId="43" fontId="9" fillId="0" borderId="71" xfId="1" applyNumberFormat="1" applyFont="1" applyBorder="1">
      <alignment vertical="center"/>
    </xf>
    <xf numFmtId="3" fontId="9" fillId="0" borderId="71" xfId="1" applyNumberFormat="1" applyFont="1" applyBorder="1">
      <alignment vertical="center"/>
    </xf>
    <xf numFmtId="3" fontId="9" fillId="0" borderId="20" xfId="1" applyNumberFormat="1" applyFont="1" applyBorder="1">
      <alignment vertical="center"/>
    </xf>
    <xf numFmtId="3" fontId="9" fillId="0" borderId="20" xfId="1" applyNumberFormat="1" applyFont="1" applyBorder="1" applyAlignment="1">
      <alignment horizontal="center" vertical="center"/>
    </xf>
    <xf numFmtId="3" fontId="9" fillId="0" borderId="20" xfId="1" applyNumberFormat="1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wrapText="1" shrinkToFit="1"/>
    </xf>
    <xf numFmtId="3" fontId="9" fillId="0" borderId="40" xfId="1" applyNumberFormat="1" applyFont="1" applyBorder="1">
      <alignment vertical="center"/>
    </xf>
    <xf numFmtId="0" fontId="21" fillId="0" borderId="3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3" fontId="21" fillId="0" borderId="25" xfId="0" applyNumberFormat="1" applyFont="1" applyBorder="1">
      <alignment vertical="center"/>
    </xf>
    <xf numFmtId="0" fontId="22" fillId="0" borderId="0" xfId="0" applyFont="1">
      <alignment vertical="center"/>
    </xf>
    <xf numFmtId="3" fontId="21" fillId="0" borderId="25" xfId="1" applyNumberFormat="1" applyFont="1" applyBorder="1">
      <alignment vertical="center"/>
    </xf>
    <xf numFmtId="43" fontId="21" fillId="0" borderId="26" xfId="1" applyNumberFormat="1" applyFont="1" applyBorder="1">
      <alignment vertical="center"/>
    </xf>
    <xf numFmtId="3" fontId="21" fillId="0" borderId="26" xfId="1" applyNumberFormat="1" applyFont="1" applyBorder="1">
      <alignment vertical="center"/>
    </xf>
    <xf numFmtId="3" fontId="21" fillId="0" borderId="0" xfId="1" applyNumberFormat="1" applyFont="1">
      <alignment vertical="center"/>
    </xf>
    <xf numFmtId="3" fontId="21" fillId="0" borderId="0" xfId="1" applyNumberFormat="1" applyFont="1" applyAlignment="1">
      <alignment horizontal="center" vertical="center"/>
    </xf>
    <xf numFmtId="3" fontId="21" fillId="0" borderId="0" xfId="1" applyNumberFormat="1" applyFont="1" applyAlignment="1">
      <alignment horizontal="right" vertical="center"/>
    </xf>
    <xf numFmtId="0" fontId="21" fillId="0" borderId="0" xfId="0" applyFont="1" applyAlignment="1">
      <alignment horizontal="center" vertical="center" shrinkToFit="1"/>
    </xf>
    <xf numFmtId="3" fontId="21" fillId="0" borderId="37" xfId="0" applyNumberFormat="1" applyFont="1" applyBorder="1">
      <alignment vertical="center"/>
    </xf>
    <xf numFmtId="3" fontId="21" fillId="0" borderId="0" xfId="0" applyNumberFormat="1" applyFont="1">
      <alignment vertical="center"/>
    </xf>
    <xf numFmtId="0" fontId="21" fillId="0" borderId="0" xfId="0" applyFont="1">
      <alignment vertical="center"/>
    </xf>
    <xf numFmtId="180" fontId="20" fillId="0" borderId="0" xfId="0" applyNumberFormat="1" applyFont="1">
      <alignment vertical="center"/>
    </xf>
    <xf numFmtId="0" fontId="1" fillId="0" borderId="22" xfId="0" applyFont="1" applyBorder="1">
      <alignment vertical="center"/>
    </xf>
    <xf numFmtId="43" fontId="9" fillId="0" borderId="28" xfId="1" applyNumberFormat="1" applyFont="1" applyBorder="1">
      <alignment vertical="center"/>
    </xf>
    <xf numFmtId="41" fontId="9" fillId="0" borderId="38" xfId="0" applyNumberFormat="1" applyFont="1" applyBorder="1">
      <alignment vertical="center"/>
    </xf>
    <xf numFmtId="3" fontId="9" fillId="0" borderId="27" xfId="0" applyNumberFormat="1" applyFont="1" applyBorder="1">
      <alignment vertical="center"/>
    </xf>
    <xf numFmtId="0" fontId="9" fillId="0" borderId="72" xfId="0" applyFont="1" applyBorder="1" applyAlignment="1">
      <alignment horizontal="center" vertical="center"/>
    </xf>
    <xf numFmtId="3" fontId="9" fillId="0" borderId="35" xfId="0" applyNumberFormat="1" applyFont="1" applyBorder="1">
      <alignment vertical="center"/>
    </xf>
    <xf numFmtId="0" fontId="9" fillId="0" borderId="20" xfId="0" applyFont="1" applyBorder="1" applyAlignment="1">
      <alignment horizontal="center" vertical="center" shrinkToFit="1"/>
    </xf>
    <xf numFmtId="3" fontId="9" fillId="0" borderId="40" xfId="0" applyNumberFormat="1" applyFont="1" applyBorder="1">
      <alignment vertical="center"/>
    </xf>
    <xf numFmtId="0" fontId="9" fillId="0" borderId="7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3" fontId="9" fillId="0" borderId="44" xfId="0" applyNumberFormat="1" applyFont="1" applyBorder="1">
      <alignment vertical="center"/>
    </xf>
    <xf numFmtId="0" fontId="1" fillId="0" borderId="43" xfId="0" applyFont="1" applyBorder="1">
      <alignment vertical="center"/>
    </xf>
    <xf numFmtId="3" fontId="9" fillId="0" borderId="44" xfId="1" applyNumberFormat="1" applyFont="1" applyBorder="1">
      <alignment vertical="center"/>
    </xf>
    <xf numFmtId="3" fontId="9" fillId="0" borderId="42" xfId="1" applyNumberFormat="1" applyFont="1" applyBorder="1">
      <alignment vertical="center"/>
    </xf>
    <xf numFmtId="3" fontId="9" fillId="0" borderId="43" xfId="1" applyNumberFormat="1" applyFont="1" applyBorder="1">
      <alignment vertical="center"/>
    </xf>
    <xf numFmtId="3" fontId="9" fillId="0" borderId="43" xfId="1" applyNumberFormat="1" applyFont="1" applyBorder="1" applyAlignment="1">
      <alignment horizontal="center" vertical="center"/>
    </xf>
    <xf numFmtId="3" fontId="9" fillId="0" borderId="43" xfId="1" applyNumberFormat="1" applyFont="1" applyBorder="1" applyAlignment="1">
      <alignment horizontal="right" vertical="center"/>
    </xf>
    <xf numFmtId="0" fontId="9" fillId="0" borderId="43" xfId="0" applyFont="1" applyBorder="1" applyAlignment="1">
      <alignment horizontal="center" vertical="center" shrinkToFit="1"/>
    </xf>
    <xf numFmtId="3" fontId="9" fillId="0" borderId="52" xfId="0" applyNumberFormat="1" applyFont="1" applyBorder="1">
      <alignment vertical="center"/>
    </xf>
    <xf numFmtId="43" fontId="9" fillId="0" borderId="42" xfId="1" applyNumberFormat="1" applyFont="1" applyBorder="1">
      <alignment vertical="center"/>
    </xf>
    <xf numFmtId="3" fontId="9" fillId="0" borderId="68" xfId="1" applyNumberFormat="1" applyFont="1" applyBorder="1" applyAlignment="1">
      <alignment horizontal="center" vertical="center"/>
    </xf>
    <xf numFmtId="43" fontId="9" fillId="0" borderId="71" xfId="3" applyNumberFormat="1" applyFont="1" applyBorder="1">
      <alignment vertical="center"/>
    </xf>
    <xf numFmtId="41" fontId="9" fillId="0" borderId="40" xfId="1" applyFont="1" applyBorder="1">
      <alignment vertical="center"/>
    </xf>
    <xf numFmtId="43" fontId="9" fillId="0" borderId="42" xfId="3" applyNumberFormat="1" applyFont="1" applyBorder="1">
      <alignment vertical="center"/>
    </xf>
    <xf numFmtId="41" fontId="9" fillId="0" borderId="52" xfId="1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43" fontId="9" fillId="0" borderId="44" xfId="3" applyNumberFormat="1" applyFont="1" applyBorder="1">
      <alignment vertical="center"/>
    </xf>
    <xf numFmtId="0" fontId="9" fillId="0" borderId="42" xfId="0" applyFont="1" applyBorder="1">
      <alignment vertical="center"/>
    </xf>
    <xf numFmtId="0" fontId="9" fillId="0" borderId="44" xfId="0" applyFont="1" applyBorder="1">
      <alignment vertical="center"/>
    </xf>
    <xf numFmtId="3" fontId="9" fillId="0" borderId="68" xfId="1" applyNumberFormat="1" applyFont="1" applyBorder="1" applyAlignment="1">
      <alignment horizontal="right" vertical="center"/>
    </xf>
    <xf numFmtId="0" fontId="9" fillId="0" borderId="68" xfId="0" applyFont="1" applyBorder="1" applyAlignment="1">
      <alignment horizontal="center" vertical="center" shrinkToFit="1"/>
    </xf>
    <xf numFmtId="0" fontId="9" fillId="0" borderId="71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42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43" fontId="9" fillId="0" borderId="12" xfId="3" applyNumberFormat="1" applyFont="1" applyBorder="1">
      <alignment vertical="center"/>
    </xf>
    <xf numFmtId="0" fontId="9" fillId="0" borderId="20" xfId="0" applyFont="1" applyBorder="1" applyAlignment="1">
      <alignment vertical="center" shrinkToFit="1"/>
    </xf>
    <xf numFmtId="3" fontId="8" fillId="0" borderId="67" xfId="1" applyNumberFormat="1" applyFont="1" applyBorder="1">
      <alignment vertical="center"/>
    </xf>
    <xf numFmtId="3" fontId="8" fillId="0" borderId="68" xfId="1" applyNumberFormat="1" applyFont="1" applyBorder="1">
      <alignment vertical="center"/>
    </xf>
    <xf numFmtId="0" fontId="9" fillId="0" borderId="69" xfId="0" applyFont="1" applyBorder="1">
      <alignment vertical="center"/>
    </xf>
    <xf numFmtId="0" fontId="9" fillId="0" borderId="17" xfId="0" applyFont="1" applyBorder="1">
      <alignment vertical="center"/>
    </xf>
    <xf numFmtId="43" fontId="9" fillId="0" borderId="17" xfId="3" applyNumberFormat="1" applyFont="1" applyBorder="1">
      <alignment vertical="center"/>
    </xf>
    <xf numFmtId="3" fontId="9" fillId="0" borderId="28" xfId="0" applyNumberFormat="1" applyFont="1" applyBorder="1" applyAlignment="1">
      <alignment horizontal="right" vertical="center" shrinkToFit="1"/>
    </xf>
    <xf numFmtId="3" fontId="9" fillId="0" borderId="4" xfId="0" applyNumberFormat="1" applyFont="1" applyBorder="1" applyAlignment="1">
      <alignment horizontal="right" vertical="center" shrinkToFit="1"/>
    </xf>
    <xf numFmtId="3" fontId="9" fillId="0" borderId="9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3" fontId="9" fillId="0" borderId="81" xfId="0" applyNumberFormat="1" applyFont="1" applyBorder="1" applyAlignment="1">
      <alignment horizontal="right" vertical="center"/>
    </xf>
    <xf numFmtId="3" fontId="9" fillId="0" borderId="87" xfId="0" applyNumberFormat="1" applyFont="1" applyBorder="1">
      <alignment vertical="center"/>
    </xf>
    <xf numFmtId="3" fontId="9" fillId="0" borderId="88" xfId="0" applyNumberFormat="1" applyFont="1" applyBorder="1">
      <alignment vertical="center"/>
    </xf>
    <xf numFmtId="3" fontId="9" fillId="0" borderId="94" xfId="0" applyNumberFormat="1" applyFont="1" applyBorder="1" applyAlignment="1">
      <alignment horizontal="right" vertical="center"/>
    </xf>
    <xf numFmtId="3" fontId="9" fillId="0" borderId="82" xfId="0" applyNumberFormat="1" applyFont="1" applyBorder="1" applyAlignment="1">
      <alignment horizontal="right" vertical="center" shrinkToFit="1"/>
    </xf>
    <xf numFmtId="3" fontId="9" fillId="0" borderId="84" xfId="0" applyNumberFormat="1" applyFont="1" applyBorder="1" applyAlignment="1">
      <alignment horizontal="right" vertical="center" shrinkToFit="1"/>
    </xf>
    <xf numFmtId="3" fontId="9" fillId="0" borderId="96" xfId="0" applyNumberFormat="1" applyFont="1" applyBorder="1" applyAlignment="1">
      <alignment horizontal="right" vertical="center"/>
    </xf>
    <xf numFmtId="3" fontId="9" fillId="0" borderId="87" xfId="0" applyNumberFormat="1" applyFont="1" applyBorder="1" applyAlignment="1">
      <alignment horizontal="right" vertical="center" shrinkToFit="1"/>
    </xf>
    <xf numFmtId="3" fontId="9" fillId="0" borderId="82" xfId="0" applyNumberFormat="1" applyFont="1" applyBorder="1">
      <alignment vertical="center"/>
    </xf>
    <xf numFmtId="41" fontId="9" fillId="0" borderId="4" xfId="0" applyNumberFormat="1" applyFont="1" applyBorder="1" applyAlignment="1">
      <alignment horizontal="left" vertical="center"/>
    </xf>
    <xf numFmtId="3" fontId="9" fillId="0" borderId="82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left" vertical="center"/>
    </xf>
    <xf numFmtId="41" fontId="9" fillId="0" borderId="82" xfId="0" applyNumberFormat="1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15" fillId="0" borderId="64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9" fillId="0" borderId="52" xfId="0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9" fillId="0" borderId="59" xfId="0" applyFont="1" applyBorder="1" applyAlignment="1">
      <alignment horizontal="right" vertical="center"/>
    </xf>
    <xf numFmtId="0" fontId="1" fillId="0" borderId="20" xfId="0" applyFont="1" applyBorder="1">
      <alignment vertical="center"/>
    </xf>
    <xf numFmtId="0" fontId="1" fillId="0" borderId="40" xfId="0" applyFont="1" applyBorder="1">
      <alignment vertical="center"/>
    </xf>
    <xf numFmtId="0" fontId="8" fillId="0" borderId="5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/>
    </xf>
    <xf numFmtId="0" fontId="9" fillId="0" borderId="7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" fillId="0" borderId="52" xfId="0" applyFont="1" applyBorder="1">
      <alignment vertical="center"/>
    </xf>
    <xf numFmtId="0" fontId="1" fillId="0" borderId="55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3" fontId="9" fillId="0" borderId="5" xfId="0" applyNumberFormat="1" applyFont="1" applyBorder="1">
      <alignment vertical="center"/>
    </xf>
    <xf numFmtId="3" fontId="9" fillId="0" borderId="82" xfId="0" applyNumberFormat="1" applyFont="1" applyBorder="1">
      <alignment vertical="center"/>
    </xf>
    <xf numFmtId="0" fontId="8" fillId="0" borderId="7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80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9" fillId="0" borderId="89" xfId="0" applyFont="1" applyBorder="1" applyAlignment="1">
      <alignment horizontal="center" vertical="center"/>
    </xf>
    <xf numFmtId="3" fontId="9" fillId="0" borderId="97" xfId="0" applyNumberFormat="1" applyFont="1" applyBorder="1" applyAlignment="1">
      <alignment horizontal="left" vertical="center" wrapText="1" shrinkToFit="1"/>
    </xf>
    <xf numFmtId="3" fontId="9" fillId="0" borderId="98" xfId="0" applyNumberFormat="1" applyFont="1" applyBorder="1" applyAlignment="1">
      <alignment horizontal="left" vertical="center" shrinkToFit="1"/>
    </xf>
    <xf numFmtId="3" fontId="9" fillId="0" borderId="99" xfId="0" applyNumberFormat="1" applyFont="1" applyBorder="1" applyAlignment="1">
      <alignment horizontal="left" vertical="center" shrinkToFit="1"/>
    </xf>
    <xf numFmtId="3" fontId="9" fillId="0" borderId="4" xfId="0" applyNumberFormat="1" applyFont="1" applyBorder="1" applyAlignment="1">
      <alignment horizontal="left" vertical="center"/>
    </xf>
    <xf numFmtId="3" fontId="9" fillId="0" borderId="23" xfId="0" applyNumberFormat="1" applyFont="1" applyBorder="1" applyAlignment="1">
      <alignment horizontal="left" vertical="center"/>
    </xf>
    <xf numFmtId="3" fontId="9" fillId="0" borderId="84" xfId="0" applyNumberFormat="1" applyFont="1" applyBorder="1" applyAlignment="1">
      <alignment horizontal="left" vertical="center"/>
    </xf>
    <xf numFmtId="0" fontId="9" fillId="0" borderId="90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23" xfId="0" applyFont="1" applyBorder="1" applyAlignment="1">
      <alignment horizontal="left" vertical="center" shrinkToFit="1"/>
    </xf>
    <xf numFmtId="0" fontId="9" fillId="0" borderId="84" xfId="0" applyFont="1" applyBorder="1" applyAlignment="1">
      <alignment horizontal="left" vertical="center" shrinkToFit="1"/>
    </xf>
    <xf numFmtId="3" fontId="9" fillId="0" borderId="91" xfId="0" applyNumberFormat="1" applyFont="1" applyBorder="1">
      <alignment vertical="center"/>
    </xf>
    <xf numFmtId="3" fontId="9" fillId="0" borderId="92" xfId="0" applyNumberFormat="1" applyFont="1" applyBorder="1">
      <alignment vertical="center"/>
    </xf>
    <xf numFmtId="0" fontId="9" fillId="0" borderId="95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left" vertical="center" shrinkToFit="1"/>
    </xf>
    <xf numFmtId="3" fontId="9" fillId="0" borderId="23" xfId="0" applyNumberFormat="1" applyFont="1" applyBorder="1" applyAlignment="1">
      <alignment horizontal="left" vertical="center" shrinkToFit="1"/>
    </xf>
    <xf numFmtId="3" fontId="9" fillId="0" borderId="84" xfId="0" applyNumberFormat="1" applyFont="1" applyBorder="1" applyAlignment="1">
      <alignment horizontal="left" vertical="center" shrinkToFit="1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view="pageBreakPreview" zoomScale="75" zoomScaleSheetLayoutView="75" workbookViewId="0">
      <selection activeCell="A7" sqref="A7"/>
    </sheetView>
  </sheetViews>
  <sheetFormatPr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36" t="s">
        <v>240</v>
      </c>
    </row>
    <row r="3" spans="1:1" ht="30" customHeight="1" x14ac:dyDescent="0.4">
      <c r="A3" s="37" t="s">
        <v>214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231" customHeight="1" x14ac:dyDescent="0.3">
      <c r="A6" s="12" t="s">
        <v>245</v>
      </c>
    </row>
    <row r="7" spans="1:1" ht="217.5" customHeight="1" x14ac:dyDescent="0.15">
      <c r="A7" s="2"/>
    </row>
    <row r="8" spans="1:1" ht="30" customHeight="1" x14ac:dyDescent="0.15">
      <c r="A8" s="3" t="s">
        <v>97</v>
      </c>
    </row>
    <row r="9" spans="1:1" ht="30" customHeight="1" x14ac:dyDescent="0.15">
      <c r="A9" s="4" t="s">
        <v>76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view="pageBreakPreview" topLeftCell="A4" zoomScaleNormal="100" zoomScaleSheetLayoutView="100" workbookViewId="0">
      <selection activeCell="A6" sqref="A6"/>
    </sheetView>
  </sheetViews>
  <sheetFormatPr defaultRowHeight="13.5" x14ac:dyDescent="0.15"/>
  <cols>
    <col min="1" max="1" width="76" customWidth="1"/>
  </cols>
  <sheetData>
    <row r="1" spans="1:1" ht="30" customHeight="1" x14ac:dyDescent="0.3">
      <c r="A1" s="39" t="s">
        <v>77</v>
      </c>
    </row>
    <row r="2" spans="1:1" ht="30" customHeight="1" x14ac:dyDescent="0.15">
      <c r="A2" s="40"/>
    </row>
    <row r="3" spans="1:1" ht="42.75" customHeight="1" x14ac:dyDescent="0.15">
      <c r="A3" s="41" t="s">
        <v>213</v>
      </c>
    </row>
    <row r="4" spans="1:1" ht="30" customHeight="1" x14ac:dyDescent="0.15">
      <c r="A4" s="41"/>
    </row>
    <row r="5" spans="1:1" ht="30" customHeight="1" x14ac:dyDescent="0.15">
      <c r="A5" s="41" t="s">
        <v>246</v>
      </c>
    </row>
    <row r="6" spans="1:1" ht="30" customHeight="1" x14ac:dyDescent="0.15">
      <c r="A6" s="41"/>
    </row>
    <row r="7" spans="1:1" ht="30" customHeight="1" x14ac:dyDescent="0.15">
      <c r="A7" s="41" t="s">
        <v>0</v>
      </c>
    </row>
    <row r="8" spans="1:1" ht="30" customHeight="1" x14ac:dyDescent="0.15">
      <c r="A8" s="41"/>
    </row>
    <row r="9" spans="1:1" ht="30" customHeight="1" x14ac:dyDescent="0.15">
      <c r="A9" s="41" t="s">
        <v>178</v>
      </c>
    </row>
    <row r="10" spans="1:1" ht="30" customHeight="1" x14ac:dyDescent="0.15">
      <c r="A10" s="41"/>
    </row>
    <row r="11" spans="1:1" ht="30" customHeight="1" x14ac:dyDescent="0.15">
      <c r="A11" s="41" t="s">
        <v>179</v>
      </c>
    </row>
    <row r="12" spans="1:1" ht="30" customHeight="1" x14ac:dyDescent="0.15">
      <c r="A12" s="41"/>
    </row>
    <row r="13" spans="1:1" ht="30" customHeight="1" x14ac:dyDescent="0.15">
      <c r="A13" s="41" t="s">
        <v>181</v>
      </c>
    </row>
    <row r="14" spans="1:1" ht="30" customHeight="1" x14ac:dyDescent="0.15">
      <c r="A14" s="41" t="s">
        <v>180</v>
      </c>
    </row>
    <row r="15" spans="1:1" ht="30" customHeight="1" x14ac:dyDescent="0.15">
      <c r="A15" s="41"/>
    </row>
    <row r="16" spans="1:1" ht="30" customHeight="1" x14ac:dyDescent="0.15">
      <c r="A16" s="41" t="s">
        <v>182</v>
      </c>
    </row>
    <row r="17" spans="1:1" ht="30" customHeight="1" x14ac:dyDescent="0.15">
      <c r="A17" s="40" t="s">
        <v>183</v>
      </c>
    </row>
    <row r="18" spans="1:1" ht="14.25" x14ac:dyDescent="0.15">
      <c r="A18" s="30"/>
    </row>
    <row r="19" spans="1:1" ht="14.25" x14ac:dyDescent="0.15">
      <c r="A19" s="31"/>
    </row>
    <row r="20" spans="1:1" ht="20.25" x14ac:dyDescent="0.25">
      <c r="A20" s="32"/>
    </row>
  </sheetData>
  <phoneticPr fontId="19" type="noConversion"/>
  <pageMargins left="1.1023622047244095" right="0.70866141732283472" top="0.74803149606299213" bottom="0.74803149606299213" header="0.31496062992125984" footer="0.31496062992125984"/>
  <pageSetup paperSize="9" scale="85" firstPageNumber="183" orientation="portrait" useFirstPageNumber="1" r:id="rId1"/>
  <headerFooter>
    <oddFooter>&amp;R참좋은노인복지센터 (2020. 11.16)</oddFooter>
  </headerFooter>
  <rowBreaks count="1" manualBreakCount="1">
    <brk id="19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"/>
  <sheetViews>
    <sheetView view="pageBreakPreview" zoomScaleNormal="100" zoomScaleSheetLayoutView="100" workbookViewId="0">
      <selection activeCell="C28" sqref="C28"/>
    </sheetView>
  </sheetViews>
  <sheetFormatPr defaultRowHeight="13.5" x14ac:dyDescent="0.1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 x14ac:dyDescent="0.15">
      <c r="A1" s="316" t="s">
        <v>241</v>
      </c>
      <c r="B1" s="317"/>
      <c r="C1" s="317"/>
      <c r="D1" s="317"/>
      <c r="E1" s="318"/>
    </row>
    <row r="2" spans="1:5" ht="20.25" customHeight="1" x14ac:dyDescent="0.15">
      <c r="A2" s="185"/>
      <c r="B2" s="186"/>
      <c r="C2" s="186"/>
      <c r="D2" s="186"/>
      <c r="E2" s="187" t="s">
        <v>126</v>
      </c>
    </row>
    <row r="3" spans="1:5" ht="21" customHeight="1" x14ac:dyDescent="0.15">
      <c r="A3" s="319" t="s">
        <v>106</v>
      </c>
      <c r="B3" s="320"/>
      <c r="C3" s="321"/>
      <c r="D3" s="321"/>
      <c r="E3" s="322"/>
    </row>
    <row r="4" spans="1:5" ht="21" customHeight="1" thickBot="1" x14ac:dyDescent="0.2">
      <c r="A4" s="13" t="s">
        <v>27</v>
      </c>
      <c r="B4" s="111" t="s">
        <v>21</v>
      </c>
      <c r="C4" s="42" t="s">
        <v>211</v>
      </c>
      <c r="D4" s="113" t="s">
        <v>212</v>
      </c>
      <c r="E4" s="112" t="s">
        <v>78</v>
      </c>
    </row>
    <row r="5" spans="1:5" ht="21" customHeight="1" thickTop="1" x14ac:dyDescent="0.15">
      <c r="A5" s="323" t="s">
        <v>82</v>
      </c>
      <c r="B5" s="324"/>
      <c r="C5" s="14">
        <f>C6+C7+C8+C9+C10</f>
        <v>289595000</v>
      </c>
      <c r="D5" s="14">
        <f>D6+D7+D8+D9+D10</f>
        <v>291545000</v>
      </c>
      <c r="E5" s="26">
        <f t="shared" ref="E5:E10" si="0">D5-C5</f>
        <v>1950000</v>
      </c>
    </row>
    <row r="6" spans="1:5" ht="21" customHeight="1" x14ac:dyDescent="0.15">
      <c r="A6" s="33" t="s">
        <v>32</v>
      </c>
      <c r="B6" s="15" t="s">
        <v>32</v>
      </c>
      <c r="C6" s="16">
        <f>세입예산!D6</f>
        <v>247798070</v>
      </c>
      <c r="D6" s="16">
        <f>세입예산!E6</f>
        <v>261018690</v>
      </c>
      <c r="E6" s="17">
        <f t="shared" si="0"/>
        <v>13220620</v>
      </c>
    </row>
    <row r="7" spans="1:5" ht="21" customHeight="1" x14ac:dyDescent="0.15">
      <c r="A7" s="18" t="s">
        <v>34</v>
      </c>
      <c r="B7" s="15" t="s">
        <v>34</v>
      </c>
      <c r="C7" s="16">
        <f>세입예산!D11</f>
        <v>18661900</v>
      </c>
      <c r="D7" s="16">
        <f>세입예산!E11</f>
        <v>13960000</v>
      </c>
      <c r="E7" s="17">
        <f t="shared" si="0"/>
        <v>-4701900</v>
      </c>
    </row>
    <row r="8" spans="1:5" ht="21" customHeight="1" x14ac:dyDescent="0.15">
      <c r="A8" s="18" t="s">
        <v>62</v>
      </c>
      <c r="B8" s="15" t="s">
        <v>62</v>
      </c>
      <c r="C8" s="21">
        <f>세입예산!D18</f>
        <v>8000000</v>
      </c>
      <c r="D8" s="21">
        <f>세입예산!E18</f>
        <v>8000000</v>
      </c>
      <c r="E8" s="17">
        <f>D8-C8</f>
        <v>0</v>
      </c>
    </row>
    <row r="9" spans="1:5" ht="21" customHeight="1" x14ac:dyDescent="0.15">
      <c r="A9" s="19" t="s">
        <v>101</v>
      </c>
      <c r="B9" s="20" t="s">
        <v>101</v>
      </c>
      <c r="C9" s="21">
        <f>세입예산!D21</f>
        <v>8648667</v>
      </c>
      <c r="D9" s="21">
        <f>세입예산!E21</f>
        <v>8500000</v>
      </c>
      <c r="E9" s="17">
        <f t="shared" si="0"/>
        <v>-148667</v>
      </c>
    </row>
    <row r="10" spans="1:5" ht="21" customHeight="1" x14ac:dyDescent="0.15">
      <c r="A10" s="22" t="s">
        <v>94</v>
      </c>
      <c r="B10" s="23" t="s">
        <v>102</v>
      </c>
      <c r="C10" s="24">
        <f>세입예산!D25</f>
        <v>6486363</v>
      </c>
      <c r="D10" s="24">
        <f>세입예산!E25</f>
        <v>66310</v>
      </c>
      <c r="E10" s="25">
        <f t="shared" si="0"/>
        <v>-6420053</v>
      </c>
    </row>
    <row r="11" spans="1:5" ht="21" customHeight="1" x14ac:dyDescent="0.15">
      <c r="A11" s="188"/>
      <c r="B11" s="6"/>
      <c r="C11" s="7"/>
      <c r="D11" s="8"/>
      <c r="E11" s="189"/>
    </row>
    <row r="12" spans="1:5" ht="21" customHeight="1" x14ac:dyDescent="0.15">
      <c r="A12" s="190"/>
      <c r="B12" s="191"/>
      <c r="C12" s="191"/>
      <c r="D12" s="191"/>
      <c r="E12" s="187" t="s">
        <v>93</v>
      </c>
    </row>
    <row r="13" spans="1:5" ht="21" customHeight="1" x14ac:dyDescent="0.15">
      <c r="A13" s="319" t="s">
        <v>104</v>
      </c>
      <c r="B13" s="320"/>
      <c r="C13" s="321"/>
      <c r="D13" s="321"/>
      <c r="E13" s="322"/>
    </row>
    <row r="14" spans="1:5" ht="21" customHeight="1" thickBot="1" x14ac:dyDescent="0.2">
      <c r="A14" s="13" t="s">
        <v>27</v>
      </c>
      <c r="B14" s="111" t="s">
        <v>21</v>
      </c>
      <c r="C14" s="42" t="s">
        <v>211</v>
      </c>
      <c r="D14" s="113" t="s">
        <v>212</v>
      </c>
      <c r="E14" s="112" t="s">
        <v>78</v>
      </c>
    </row>
    <row r="15" spans="1:5" ht="21" customHeight="1" thickTop="1" x14ac:dyDescent="0.15">
      <c r="A15" s="323" t="s">
        <v>79</v>
      </c>
      <c r="B15" s="324"/>
      <c r="C15" s="14">
        <f>SUM(C16:C24)</f>
        <v>289595000</v>
      </c>
      <c r="D15" s="14">
        <f>SUM(D16:D24)</f>
        <v>291545000</v>
      </c>
      <c r="E15" s="26">
        <f t="shared" ref="E15:E24" si="1">D15-C15</f>
        <v>1950000</v>
      </c>
    </row>
    <row r="16" spans="1:5" ht="21" customHeight="1" x14ac:dyDescent="0.15">
      <c r="A16" s="325" t="s">
        <v>15</v>
      </c>
      <c r="B16" s="27" t="s">
        <v>115</v>
      </c>
      <c r="C16" s="28">
        <f>세출예산!D7</f>
        <v>203394159</v>
      </c>
      <c r="D16" s="28">
        <f>세출예산!E7</f>
        <v>211018690</v>
      </c>
      <c r="E16" s="69">
        <f t="shared" si="1"/>
        <v>7624531</v>
      </c>
    </row>
    <row r="17" spans="1:5" ht="21" customHeight="1" x14ac:dyDescent="0.15">
      <c r="A17" s="325"/>
      <c r="B17" s="27" t="s">
        <v>114</v>
      </c>
      <c r="C17" s="28">
        <f>세출예산!D44</f>
        <v>3530000</v>
      </c>
      <c r="D17" s="28">
        <f>세출예산!E44</f>
        <v>3240000</v>
      </c>
      <c r="E17" s="69">
        <f t="shared" si="1"/>
        <v>-290000</v>
      </c>
    </row>
    <row r="18" spans="1:5" ht="21" customHeight="1" x14ac:dyDescent="0.15">
      <c r="A18" s="325"/>
      <c r="B18" s="20" t="s">
        <v>124</v>
      </c>
      <c r="C18" s="28">
        <f>세출예산!D55</f>
        <v>21850000</v>
      </c>
      <c r="D18" s="28">
        <f>세출예산!E55</f>
        <v>20480000</v>
      </c>
      <c r="E18" s="69">
        <f t="shared" si="1"/>
        <v>-1370000</v>
      </c>
    </row>
    <row r="19" spans="1:5" ht="21" customHeight="1" x14ac:dyDescent="0.15">
      <c r="A19" s="18" t="s">
        <v>119</v>
      </c>
      <c r="B19" s="27" t="s">
        <v>117</v>
      </c>
      <c r="C19" s="28">
        <f>세출예산!D76</f>
        <v>4000000</v>
      </c>
      <c r="D19" s="28">
        <f>세출예산!E76</f>
        <v>3600000</v>
      </c>
      <c r="E19" s="69">
        <f t="shared" si="1"/>
        <v>-400000</v>
      </c>
    </row>
    <row r="20" spans="1:5" ht="21" customHeight="1" x14ac:dyDescent="0.15">
      <c r="A20" s="314" t="s">
        <v>13</v>
      </c>
      <c r="B20" s="15" t="s">
        <v>113</v>
      </c>
      <c r="C20" s="34">
        <f>세출예산!D82</f>
        <v>52774200</v>
      </c>
      <c r="D20" s="34">
        <f>세출예산!E82</f>
        <v>49000000</v>
      </c>
      <c r="E20" s="69">
        <f t="shared" si="1"/>
        <v>-3774200</v>
      </c>
    </row>
    <row r="21" spans="1:5" ht="21" customHeight="1" x14ac:dyDescent="0.15">
      <c r="A21" s="315"/>
      <c r="B21" s="117" t="s">
        <v>187</v>
      </c>
      <c r="C21" s="54">
        <f>세출예산!D131</f>
        <v>1248000</v>
      </c>
      <c r="D21" s="54">
        <f>세출예산!E131</f>
        <v>1170000</v>
      </c>
      <c r="E21" s="69">
        <f t="shared" si="1"/>
        <v>-78000</v>
      </c>
    </row>
    <row r="22" spans="1:5" ht="21" customHeight="1" x14ac:dyDescent="0.15">
      <c r="A22" s="18" t="s">
        <v>175</v>
      </c>
      <c r="B22" s="117" t="s">
        <v>175</v>
      </c>
      <c r="C22" s="54">
        <f>세출예산!D132</f>
        <v>2040000</v>
      </c>
      <c r="D22" s="54">
        <f>세출예산!E132</f>
        <v>3000000</v>
      </c>
      <c r="E22" s="69">
        <f t="shared" si="1"/>
        <v>960000</v>
      </c>
    </row>
    <row r="23" spans="1:5" ht="21" customHeight="1" x14ac:dyDescent="0.15">
      <c r="A23" s="18" t="s">
        <v>118</v>
      </c>
      <c r="B23" s="117" t="s">
        <v>118</v>
      </c>
      <c r="C23" s="54">
        <f>세출예산!D135</f>
        <v>10000</v>
      </c>
      <c r="D23" s="54">
        <f>세출예산!E135</f>
        <v>10000</v>
      </c>
      <c r="E23" s="69">
        <f t="shared" si="1"/>
        <v>0</v>
      </c>
    </row>
    <row r="24" spans="1:5" ht="21" customHeight="1" x14ac:dyDescent="0.15">
      <c r="A24" s="115" t="s">
        <v>88</v>
      </c>
      <c r="B24" s="116" t="s">
        <v>88</v>
      </c>
      <c r="C24" s="24">
        <f>세출예산!D138</f>
        <v>748641</v>
      </c>
      <c r="D24" s="24">
        <f>세출예산!E139</f>
        <v>26310</v>
      </c>
      <c r="E24" s="69">
        <f t="shared" si="1"/>
        <v>-722331</v>
      </c>
    </row>
    <row r="25" spans="1:5" x14ac:dyDescent="0.15">
      <c r="A25" s="10"/>
      <c r="B25" s="10"/>
    </row>
  </sheetData>
  <mergeCells count="7">
    <mergeCell ref="A20:A21"/>
    <mergeCell ref="A1:E1"/>
    <mergeCell ref="A3:E3"/>
    <mergeCell ref="A5:B5"/>
    <mergeCell ref="A13:E13"/>
    <mergeCell ref="A16:A18"/>
    <mergeCell ref="A15:B15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&amp;R&amp;"굴림,보통"&amp;9참좋은노인복지센터 (2020. 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4"/>
  <sheetViews>
    <sheetView showGridLines="0" view="pageBreakPreview" zoomScaleNormal="100" zoomScaleSheetLayoutView="100" workbookViewId="0">
      <selection activeCell="F18" sqref="F18"/>
    </sheetView>
  </sheetViews>
  <sheetFormatPr defaultRowHeight="13.5" x14ac:dyDescent="0.15"/>
  <cols>
    <col min="1" max="1" width="8.33203125" customWidth="1"/>
    <col min="2" max="2" width="9" customWidth="1"/>
    <col min="3" max="3" width="15.109375" customWidth="1"/>
    <col min="4" max="6" width="11.21875" customWidth="1"/>
    <col min="7" max="7" width="7.6640625" style="143" customWidth="1"/>
    <col min="8" max="8" width="19.77734375" customWidth="1"/>
    <col min="9" max="9" width="8.88671875" customWidth="1"/>
    <col min="10" max="10" width="3.44140625" customWidth="1"/>
    <col min="11" max="11" width="3.21875" customWidth="1"/>
    <col min="12" max="12" width="3.33203125" customWidth="1"/>
    <col min="13" max="13" width="3.5546875" customWidth="1"/>
    <col min="14" max="14" width="3" customWidth="1"/>
    <col min="15" max="15" width="3.33203125" customWidth="1"/>
    <col min="16" max="16" width="3.5546875" customWidth="1"/>
    <col min="17" max="17" width="11.21875" customWidth="1"/>
    <col min="18" max="18" width="19.88671875" customWidth="1"/>
    <col min="19" max="19" width="8.88671875" style="134"/>
    <col min="20" max="20" width="3.44140625" style="134" customWidth="1"/>
    <col min="21" max="21" width="8.88671875" style="134"/>
    <col min="22" max="22" width="9.5546875" style="134" bestFit="1" customWidth="1"/>
    <col min="23" max="23" width="8.88671875" style="134"/>
  </cols>
  <sheetData>
    <row r="1" spans="1:23" ht="20.100000000000001" customHeight="1" x14ac:dyDescent="0.15">
      <c r="A1" s="339" t="s">
        <v>215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164"/>
    </row>
    <row r="2" spans="1:23" ht="20.100000000000001" customHeight="1" x14ac:dyDescent="0.15">
      <c r="A2" s="352" t="s">
        <v>105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4"/>
    </row>
    <row r="3" spans="1:23" ht="20.100000000000001" customHeight="1" x14ac:dyDescent="0.15">
      <c r="A3" s="341" t="s">
        <v>23</v>
      </c>
      <c r="B3" s="342"/>
      <c r="C3" s="320"/>
      <c r="D3" s="343" t="s">
        <v>210</v>
      </c>
      <c r="E3" s="343" t="s">
        <v>212</v>
      </c>
      <c r="F3" s="345" t="s">
        <v>78</v>
      </c>
      <c r="G3" s="345"/>
      <c r="H3" s="346" t="s">
        <v>33</v>
      </c>
      <c r="I3" s="347"/>
      <c r="J3" s="347"/>
      <c r="K3" s="347"/>
      <c r="L3" s="347"/>
      <c r="M3" s="347"/>
      <c r="N3" s="347"/>
      <c r="O3" s="347"/>
      <c r="P3" s="347"/>
      <c r="Q3" s="348"/>
    </row>
    <row r="4" spans="1:23" ht="20.100000000000001" customHeight="1" x14ac:dyDescent="0.15">
      <c r="A4" s="13" t="s">
        <v>14</v>
      </c>
      <c r="B4" s="42" t="s">
        <v>11</v>
      </c>
      <c r="C4" s="42" t="s">
        <v>30</v>
      </c>
      <c r="D4" s="344"/>
      <c r="E4" s="344"/>
      <c r="F4" s="42" t="s">
        <v>20</v>
      </c>
      <c r="G4" s="81" t="s">
        <v>25</v>
      </c>
      <c r="H4" s="349"/>
      <c r="I4" s="350"/>
      <c r="J4" s="350"/>
      <c r="K4" s="350"/>
      <c r="L4" s="350"/>
      <c r="M4" s="350"/>
      <c r="N4" s="350"/>
      <c r="O4" s="350"/>
      <c r="P4" s="350"/>
      <c r="Q4" s="351"/>
    </row>
    <row r="5" spans="1:23" ht="20.100000000000001" customHeight="1" x14ac:dyDescent="0.15">
      <c r="A5" s="323" t="s">
        <v>28</v>
      </c>
      <c r="B5" s="338"/>
      <c r="C5" s="324"/>
      <c r="D5" s="72">
        <f>SUM(D6,D11,D18,D21,D25)</f>
        <v>289595000</v>
      </c>
      <c r="E5" s="72">
        <f>E6+E11+E18+E21+E25</f>
        <v>291545000</v>
      </c>
      <c r="F5" s="72">
        <f>E5-D5</f>
        <v>1950000</v>
      </c>
      <c r="G5" s="94">
        <f>E5/D5*100</f>
        <v>100.67335416702636</v>
      </c>
      <c r="H5" s="73"/>
      <c r="I5" s="43"/>
      <c r="J5" s="43"/>
      <c r="K5" s="43"/>
      <c r="L5" s="43"/>
      <c r="M5" s="43"/>
      <c r="N5" s="43"/>
      <c r="O5" s="43"/>
      <c r="P5" s="106"/>
      <c r="Q5" s="123"/>
    </row>
    <row r="6" spans="1:23" ht="20.100000000000001" customHeight="1" x14ac:dyDescent="0.15">
      <c r="A6" s="328" t="s">
        <v>32</v>
      </c>
      <c r="B6" s="329"/>
      <c r="C6" s="330"/>
      <c r="D6" s="74">
        <f>D7</f>
        <v>247798070</v>
      </c>
      <c r="E6" s="74">
        <f>E7</f>
        <v>261018690</v>
      </c>
      <c r="F6" s="74">
        <f>E6-D6</f>
        <v>13220620</v>
      </c>
      <c r="G6" s="107">
        <f>E6/D6*100</f>
        <v>105.33523929383308</v>
      </c>
      <c r="H6" s="64"/>
      <c r="I6" s="44" t="s">
        <v>131</v>
      </c>
      <c r="J6" s="44"/>
      <c r="K6" s="44"/>
      <c r="L6" s="44"/>
      <c r="M6" s="44"/>
      <c r="N6" s="44"/>
      <c r="O6" s="44"/>
      <c r="P6" s="108"/>
      <c r="Q6" s="124"/>
    </row>
    <row r="7" spans="1:23" ht="20.100000000000001" customHeight="1" x14ac:dyDescent="0.15">
      <c r="A7" s="334"/>
      <c r="B7" s="331" t="s">
        <v>32</v>
      </c>
      <c r="C7" s="330"/>
      <c r="D7" s="70">
        <f>D8</f>
        <v>247798070</v>
      </c>
      <c r="E7" s="70">
        <f>E8</f>
        <v>261018690</v>
      </c>
      <c r="F7" s="70">
        <f>E7-D7</f>
        <v>13220620</v>
      </c>
      <c r="G7" s="95">
        <f>E7/D7*100</f>
        <v>105.33523929383308</v>
      </c>
      <c r="H7" s="64"/>
      <c r="I7" s="44"/>
      <c r="J7" s="44"/>
      <c r="K7" s="44"/>
      <c r="L7" s="44"/>
      <c r="M7" s="44"/>
      <c r="N7" s="44"/>
      <c r="O7" s="44"/>
      <c r="P7" s="108"/>
      <c r="Q7" s="124"/>
    </row>
    <row r="8" spans="1:23" s="136" customFormat="1" ht="20.100000000000001" customHeight="1" x14ac:dyDescent="0.15">
      <c r="A8" s="334"/>
      <c r="B8" s="336"/>
      <c r="C8" s="76" t="s">
        <v>108</v>
      </c>
      <c r="D8" s="54">
        <v>247798070</v>
      </c>
      <c r="E8" s="54">
        <f>Q8</f>
        <v>261018690</v>
      </c>
      <c r="F8" s="53">
        <f>E8-D8</f>
        <v>13220620</v>
      </c>
      <c r="G8" s="97">
        <f>E8/D8*100</f>
        <v>105.33523929383308</v>
      </c>
      <c r="H8" s="55" t="s">
        <v>38</v>
      </c>
      <c r="I8" s="45"/>
      <c r="J8" s="45"/>
      <c r="K8" s="45"/>
      <c r="L8" s="45"/>
      <c r="M8" s="45"/>
      <c r="N8" s="45"/>
      <c r="O8" s="45"/>
      <c r="P8" s="207"/>
      <c r="Q8" s="118">
        <f>SUM(Q9+Q10)</f>
        <v>261018690</v>
      </c>
      <c r="R8"/>
      <c r="S8" s="135"/>
      <c r="T8" s="135"/>
      <c r="U8" s="135"/>
      <c r="V8" s="135"/>
      <c r="W8" s="135"/>
    </row>
    <row r="9" spans="1:23" s="136" customFormat="1" ht="20.100000000000001" customHeight="1" x14ac:dyDescent="0.15">
      <c r="A9" s="334"/>
      <c r="B9" s="336"/>
      <c r="C9" s="76"/>
      <c r="D9" s="47"/>
      <c r="E9" s="148"/>
      <c r="F9" s="48"/>
      <c r="G9" s="82"/>
      <c r="H9" s="49" t="s">
        <v>37</v>
      </c>
      <c r="I9" s="46">
        <v>52754672</v>
      </c>
      <c r="J9" s="46" t="s">
        <v>130</v>
      </c>
      <c r="K9" s="46" t="s">
        <v>184</v>
      </c>
      <c r="L9" s="46">
        <v>4</v>
      </c>
      <c r="M9" s="46" t="s">
        <v>128</v>
      </c>
      <c r="N9" s="46"/>
      <c r="O9" s="46"/>
      <c r="P9" s="80"/>
      <c r="Q9" s="84">
        <f>I9*L9+2</f>
        <v>211018690</v>
      </c>
      <c r="R9"/>
      <c r="S9" s="135"/>
      <c r="T9" s="135"/>
      <c r="U9" s="135"/>
      <c r="V9" s="135"/>
      <c r="W9" s="135"/>
    </row>
    <row r="10" spans="1:23" s="136" customFormat="1" ht="20.100000000000001" customHeight="1" x14ac:dyDescent="0.15">
      <c r="A10" s="334"/>
      <c r="B10" s="336"/>
      <c r="C10" s="76"/>
      <c r="D10" s="47"/>
      <c r="E10" s="148"/>
      <c r="F10" s="48"/>
      <c r="G10" s="82"/>
      <c r="H10" s="58" t="s">
        <v>83</v>
      </c>
      <c r="I10" s="50">
        <v>12500000</v>
      </c>
      <c r="J10" s="46" t="s">
        <v>1</v>
      </c>
      <c r="K10" s="46" t="s">
        <v>184</v>
      </c>
      <c r="L10" s="46">
        <v>4</v>
      </c>
      <c r="M10" s="46" t="s">
        <v>10</v>
      </c>
      <c r="N10" s="50"/>
      <c r="O10" s="50"/>
      <c r="P10" s="106"/>
      <c r="Q10" s="84">
        <f>I10*L10</f>
        <v>50000000</v>
      </c>
      <c r="R10"/>
      <c r="S10" s="135"/>
      <c r="T10" s="135"/>
      <c r="U10" s="135"/>
      <c r="V10" s="135"/>
      <c r="W10" s="135"/>
    </row>
    <row r="11" spans="1:23" ht="20.100000000000001" customHeight="1" x14ac:dyDescent="0.15">
      <c r="A11" s="332" t="s">
        <v>34</v>
      </c>
      <c r="B11" s="325"/>
      <c r="C11" s="325"/>
      <c r="D11" s="104">
        <f>D12</f>
        <v>18661900</v>
      </c>
      <c r="E11" s="104">
        <f>E12</f>
        <v>13960000</v>
      </c>
      <c r="F11" s="74">
        <f>E11-D11</f>
        <v>-4701900</v>
      </c>
      <c r="G11" s="107">
        <f>E11/D11*100</f>
        <v>74.804816229858702</v>
      </c>
      <c r="H11" s="58"/>
      <c r="I11" s="50"/>
      <c r="J11" s="44"/>
      <c r="K11" s="44"/>
      <c r="L11" s="44"/>
      <c r="M11" s="44"/>
      <c r="N11" s="50"/>
      <c r="O11" s="50"/>
      <c r="P11" s="106"/>
      <c r="Q11" s="124"/>
    </row>
    <row r="12" spans="1:23" ht="20.100000000000001" customHeight="1" x14ac:dyDescent="0.15">
      <c r="A12" s="314"/>
      <c r="B12" s="333" t="s">
        <v>34</v>
      </c>
      <c r="C12" s="330"/>
      <c r="D12" s="28">
        <f>D13+D16</f>
        <v>18661900</v>
      </c>
      <c r="E12" s="28">
        <f>E13+E16</f>
        <v>13960000</v>
      </c>
      <c r="F12" s="70">
        <f>E12-D12</f>
        <v>-4701900</v>
      </c>
      <c r="G12" s="95">
        <f>E12/D12*100</f>
        <v>74.804816229858702</v>
      </c>
      <c r="H12" s="58"/>
      <c r="I12" s="50"/>
      <c r="J12" s="44"/>
      <c r="K12" s="44"/>
      <c r="L12" s="44"/>
      <c r="M12" s="44"/>
      <c r="N12" s="50"/>
      <c r="O12" s="50"/>
      <c r="P12" s="106"/>
      <c r="Q12" s="124"/>
    </row>
    <row r="13" spans="1:23" ht="20.100000000000001" customHeight="1" x14ac:dyDescent="0.15">
      <c r="A13" s="334"/>
      <c r="B13" s="335"/>
      <c r="C13" s="222" t="s">
        <v>36</v>
      </c>
      <c r="D13" s="28">
        <v>8341900</v>
      </c>
      <c r="E13" s="28">
        <f>Q13</f>
        <v>2800000</v>
      </c>
      <c r="F13" s="70">
        <f>E13-D13</f>
        <v>-5541900</v>
      </c>
      <c r="G13" s="95">
        <f>E13/D13*100</f>
        <v>33.565494671477722</v>
      </c>
      <c r="H13" s="58" t="s">
        <v>36</v>
      </c>
      <c r="I13" s="50"/>
      <c r="J13" s="44"/>
      <c r="K13" s="44"/>
      <c r="L13" s="44"/>
      <c r="M13" s="44"/>
      <c r="N13" s="44"/>
      <c r="O13" s="44"/>
      <c r="P13" s="106"/>
      <c r="Q13" s="119">
        <f>SUM(Q14:Q15)</f>
        <v>2800000</v>
      </c>
      <c r="R13" s="98"/>
    </row>
    <row r="14" spans="1:23" s="136" customFormat="1" ht="20.100000000000001" customHeight="1" x14ac:dyDescent="0.15">
      <c r="A14" s="334"/>
      <c r="B14" s="336"/>
      <c r="C14" s="222"/>
      <c r="D14" s="28"/>
      <c r="E14" s="28"/>
      <c r="F14" s="57"/>
      <c r="G14" s="95"/>
      <c r="H14" s="58" t="s">
        <v>166</v>
      </c>
      <c r="I14" s="50">
        <v>10000</v>
      </c>
      <c r="J14" s="44" t="s">
        <v>130</v>
      </c>
      <c r="K14" s="44" t="s">
        <v>9</v>
      </c>
      <c r="L14" s="44">
        <v>5</v>
      </c>
      <c r="M14" s="44" t="s">
        <v>155</v>
      </c>
      <c r="N14" s="44" t="s">
        <v>9</v>
      </c>
      <c r="O14" s="44">
        <v>12</v>
      </c>
      <c r="P14" s="106" t="s">
        <v>125</v>
      </c>
      <c r="Q14" s="119">
        <f>I14*L14*O14</f>
        <v>600000</v>
      </c>
      <c r="R14" s="98"/>
      <c r="S14" s="135"/>
      <c r="T14" s="135"/>
      <c r="U14" s="135"/>
      <c r="V14" s="135"/>
      <c r="W14" s="135"/>
    </row>
    <row r="15" spans="1:23" s="136" customFormat="1" ht="20.100000000000001" customHeight="1" x14ac:dyDescent="0.15">
      <c r="A15" s="334"/>
      <c r="B15" s="336"/>
      <c r="C15" s="222"/>
      <c r="D15" s="28"/>
      <c r="E15" s="28"/>
      <c r="F15" s="57"/>
      <c r="G15" s="95"/>
      <c r="H15" s="58" t="s">
        <v>216</v>
      </c>
      <c r="I15" s="50">
        <v>2200000</v>
      </c>
      <c r="J15" s="44" t="s">
        <v>130</v>
      </c>
      <c r="K15" s="44" t="s">
        <v>184</v>
      </c>
      <c r="L15" s="44">
        <v>1</v>
      </c>
      <c r="M15" s="44" t="s">
        <v>128</v>
      </c>
      <c r="N15" s="44"/>
      <c r="O15" s="44"/>
      <c r="P15" s="106"/>
      <c r="Q15" s="119">
        <f>I15*L15</f>
        <v>2200000</v>
      </c>
      <c r="R15" s="98"/>
      <c r="S15" s="135"/>
      <c r="T15" s="135"/>
      <c r="U15" s="135"/>
      <c r="V15" s="135"/>
      <c r="W15" s="135"/>
    </row>
    <row r="16" spans="1:23" s="136" customFormat="1" ht="20.100000000000001" customHeight="1" x14ac:dyDescent="0.15">
      <c r="A16" s="334"/>
      <c r="B16" s="336"/>
      <c r="C16" s="217" t="s">
        <v>40</v>
      </c>
      <c r="D16" s="28">
        <v>10320000</v>
      </c>
      <c r="E16" s="28">
        <f>Q16+Q17</f>
        <v>11160000</v>
      </c>
      <c r="F16" s="57">
        <f>E16-D16</f>
        <v>840000</v>
      </c>
      <c r="G16" s="95">
        <f>E16/D16*100</f>
        <v>108.13953488372093</v>
      </c>
      <c r="H16" s="58" t="s">
        <v>40</v>
      </c>
      <c r="I16" s="50">
        <v>680000</v>
      </c>
      <c r="J16" s="44" t="s">
        <v>1</v>
      </c>
      <c r="K16" s="44" t="s">
        <v>9</v>
      </c>
      <c r="L16" s="44">
        <v>12</v>
      </c>
      <c r="M16" s="44" t="s">
        <v>10</v>
      </c>
      <c r="N16" s="44"/>
      <c r="O16" s="44"/>
      <c r="P16" s="108"/>
      <c r="Q16" s="142">
        <f>I16*L16</f>
        <v>8160000</v>
      </c>
      <c r="R16"/>
      <c r="S16" s="135"/>
      <c r="T16" s="135"/>
      <c r="U16" s="135"/>
      <c r="V16" s="135"/>
      <c r="W16" s="135"/>
    </row>
    <row r="17" spans="1:23" s="136" customFormat="1" ht="20.100000000000001" customHeight="1" x14ac:dyDescent="0.15">
      <c r="A17" s="315"/>
      <c r="B17" s="337"/>
      <c r="C17" s="217"/>
      <c r="D17" s="28"/>
      <c r="E17" s="28"/>
      <c r="F17" s="57"/>
      <c r="G17" s="95"/>
      <c r="H17" s="58" t="s">
        <v>185</v>
      </c>
      <c r="I17" s="50">
        <v>250000</v>
      </c>
      <c r="J17" s="44" t="s">
        <v>130</v>
      </c>
      <c r="K17" s="44" t="s">
        <v>9</v>
      </c>
      <c r="L17" s="44">
        <v>12</v>
      </c>
      <c r="M17" s="44" t="s">
        <v>128</v>
      </c>
      <c r="N17" s="44"/>
      <c r="O17" s="44"/>
      <c r="P17" s="106"/>
      <c r="Q17" s="142">
        <f>I17*L17</f>
        <v>3000000</v>
      </c>
      <c r="R17"/>
      <c r="S17" s="135"/>
      <c r="T17" s="135"/>
      <c r="U17" s="135"/>
      <c r="V17" s="135"/>
      <c r="W17" s="135"/>
    </row>
    <row r="18" spans="1:23" ht="20.100000000000001" customHeight="1" x14ac:dyDescent="0.15">
      <c r="A18" s="332" t="s">
        <v>8</v>
      </c>
      <c r="B18" s="332"/>
      <c r="C18" s="332"/>
      <c r="D18" s="62">
        <f>D19</f>
        <v>8000000</v>
      </c>
      <c r="E18" s="62">
        <f>E19</f>
        <v>8000000</v>
      </c>
      <c r="F18" s="74">
        <f>F19</f>
        <v>0</v>
      </c>
      <c r="G18" s="107">
        <f t="shared" ref="G18:G28" si="0">E18/D18*100</f>
        <v>100</v>
      </c>
      <c r="H18" s="58"/>
      <c r="I18" s="50"/>
      <c r="J18" s="44"/>
      <c r="K18" s="44"/>
      <c r="L18" s="44"/>
      <c r="M18" s="44"/>
      <c r="N18" s="44"/>
      <c r="O18" s="44"/>
      <c r="P18" s="106"/>
      <c r="Q18" s="124"/>
    </row>
    <row r="19" spans="1:23" ht="20.100000000000001" customHeight="1" x14ac:dyDescent="0.15">
      <c r="A19" s="314"/>
      <c r="B19" s="329" t="s">
        <v>8</v>
      </c>
      <c r="C19" s="330"/>
      <c r="D19" s="28">
        <f>D20</f>
        <v>8000000</v>
      </c>
      <c r="E19" s="28">
        <f>Q20</f>
        <v>8000000</v>
      </c>
      <c r="F19" s="70">
        <f>F20</f>
        <v>0</v>
      </c>
      <c r="G19" s="95">
        <f t="shared" si="0"/>
        <v>100</v>
      </c>
      <c r="H19" s="64"/>
      <c r="I19" s="44"/>
      <c r="J19" s="44"/>
      <c r="K19" s="44"/>
      <c r="L19" s="44"/>
      <c r="M19" s="44"/>
      <c r="N19" s="44"/>
      <c r="O19" s="44"/>
      <c r="P19" s="108"/>
      <c r="Q19" s="124"/>
    </row>
    <row r="20" spans="1:23" s="136" customFormat="1" ht="20.100000000000001" customHeight="1" x14ac:dyDescent="0.15">
      <c r="A20" s="334"/>
      <c r="B20" s="220"/>
      <c r="C20" s="222" t="s">
        <v>174</v>
      </c>
      <c r="D20" s="28">
        <v>8000000</v>
      </c>
      <c r="E20" s="28">
        <f>Q20</f>
        <v>8000000</v>
      </c>
      <c r="F20" s="57">
        <f t="shared" ref="F20:F28" si="1">E20-D20</f>
        <v>0</v>
      </c>
      <c r="G20" s="95">
        <f t="shared" si="0"/>
        <v>100</v>
      </c>
      <c r="H20" s="64" t="s">
        <v>81</v>
      </c>
      <c r="I20" s="44">
        <v>4000000</v>
      </c>
      <c r="J20" s="44" t="s">
        <v>1</v>
      </c>
      <c r="K20" s="44" t="s">
        <v>9</v>
      </c>
      <c r="L20" s="44">
        <v>2</v>
      </c>
      <c r="M20" s="44" t="s">
        <v>10</v>
      </c>
      <c r="N20" s="44"/>
      <c r="O20" s="44"/>
      <c r="P20" s="108"/>
      <c r="Q20" s="142">
        <f>I20*L20</f>
        <v>8000000</v>
      </c>
      <c r="R20" s="145"/>
      <c r="S20" s="135"/>
      <c r="T20" s="135"/>
      <c r="U20" s="135"/>
      <c r="V20" s="135"/>
      <c r="W20" s="135"/>
    </row>
    <row r="21" spans="1:23" ht="20.100000000000001" customHeight="1" x14ac:dyDescent="0.15">
      <c r="A21" s="328" t="s">
        <v>7</v>
      </c>
      <c r="B21" s="329"/>
      <c r="C21" s="330"/>
      <c r="D21" s="104">
        <f>D22</f>
        <v>8648667</v>
      </c>
      <c r="E21" s="104">
        <f>E22</f>
        <v>8500000</v>
      </c>
      <c r="F21" s="74">
        <f t="shared" si="1"/>
        <v>-148667</v>
      </c>
      <c r="G21" s="107">
        <f t="shared" si="0"/>
        <v>98.281041459915158</v>
      </c>
      <c r="H21" s="109"/>
      <c r="I21" s="52"/>
      <c r="J21" s="52"/>
      <c r="K21" s="52"/>
      <c r="L21" s="52"/>
      <c r="M21" s="52"/>
      <c r="N21" s="52"/>
      <c r="O21" s="52"/>
      <c r="P21" s="108"/>
      <c r="Q21" s="142"/>
    </row>
    <row r="22" spans="1:23" ht="20.100000000000001" customHeight="1" x14ac:dyDescent="0.15">
      <c r="A22" s="100"/>
      <c r="B22" s="331" t="s">
        <v>7</v>
      </c>
      <c r="C22" s="330"/>
      <c r="D22" s="34">
        <f>D23+D24</f>
        <v>8648667</v>
      </c>
      <c r="E22" s="34">
        <f>E23+E24</f>
        <v>8500000</v>
      </c>
      <c r="F22" s="70">
        <f t="shared" si="1"/>
        <v>-148667</v>
      </c>
      <c r="G22" s="95">
        <f t="shared" si="0"/>
        <v>98.281041459915158</v>
      </c>
      <c r="H22" s="64"/>
      <c r="I22" s="44"/>
      <c r="J22" s="44"/>
      <c r="K22" s="44"/>
      <c r="L22" s="44"/>
      <c r="M22" s="44"/>
      <c r="N22" s="44"/>
      <c r="O22" s="44"/>
      <c r="P22" s="108"/>
      <c r="Q22" s="142"/>
    </row>
    <row r="23" spans="1:23" ht="20.100000000000001" customHeight="1" x14ac:dyDescent="0.15">
      <c r="A23" s="101"/>
      <c r="B23" s="102"/>
      <c r="C23" s="219" t="s">
        <v>49</v>
      </c>
      <c r="D23" s="34">
        <v>1987455</v>
      </c>
      <c r="E23" s="34">
        <f>I23</f>
        <v>1500000</v>
      </c>
      <c r="F23" s="70">
        <f t="shared" si="1"/>
        <v>-487455</v>
      </c>
      <c r="G23" s="95">
        <f t="shared" si="0"/>
        <v>75.473406945062905</v>
      </c>
      <c r="H23" s="64" t="s">
        <v>112</v>
      </c>
      <c r="I23" s="44">
        <v>1500000</v>
      </c>
      <c r="J23" s="44" t="s">
        <v>1</v>
      </c>
      <c r="K23" s="44" t="s">
        <v>9</v>
      </c>
      <c r="L23" s="44">
        <v>1</v>
      </c>
      <c r="M23" s="44" t="s">
        <v>10</v>
      </c>
      <c r="N23" s="44"/>
      <c r="O23" s="44"/>
      <c r="P23" s="108"/>
      <c r="Q23" s="142">
        <f t="shared" ref="Q23:Q24" si="2">I23*L23</f>
        <v>1500000</v>
      </c>
    </row>
    <row r="24" spans="1:23" ht="20.100000000000001" customHeight="1" x14ac:dyDescent="0.15">
      <c r="A24" s="215"/>
      <c r="B24" s="294"/>
      <c r="C24" s="56" t="s">
        <v>86</v>
      </c>
      <c r="D24" s="28">
        <v>6661212</v>
      </c>
      <c r="E24" s="28">
        <f>I24</f>
        <v>7000000</v>
      </c>
      <c r="F24" s="57">
        <f t="shared" si="1"/>
        <v>338788</v>
      </c>
      <c r="G24" s="295">
        <f t="shared" si="0"/>
        <v>105.08598134994051</v>
      </c>
      <c r="H24" s="58" t="s">
        <v>86</v>
      </c>
      <c r="I24" s="50">
        <v>7000000</v>
      </c>
      <c r="J24" s="50" t="s">
        <v>1</v>
      </c>
      <c r="K24" s="50" t="s">
        <v>9</v>
      </c>
      <c r="L24" s="50">
        <v>1</v>
      </c>
      <c r="M24" s="50" t="s">
        <v>10</v>
      </c>
      <c r="N24" s="50"/>
      <c r="O24" s="50"/>
      <c r="P24" s="106"/>
      <c r="Q24" s="162">
        <f t="shared" si="2"/>
        <v>7000000</v>
      </c>
    </row>
    <row r="25" spans="1:23" ht="20.100000000000001" customHeight="1" x14ac:dyDescent="0.15">
      <c r="A25" s="326" t="s">
        <v>19</v>
      </c>
      <c r="B25" s="326"/>
      <c r="C25" s="326"/>
      <c r="D25" s="72">
        <f>D26</f>
        <v>6486363</v>
      </c>
      <c r="E25" s="72">
        <f>E26</f>
        <v>66310</v>
      </c>
      <c r="F25" s="72">
        <f t="shared" si="1"/>
        <v>-6420053</v>
      </c>
      <c r="G25" s="94">
        <f t="shared" si="0"/>
        <v>1.0222986286768101</v>
      </c>
      <c r="H25" s="58"/>
      <c r="I25" s="50"/>
      <c r="J25" s="50"/>
      <c r="K25" s="50"/>
      <c r="L25" s="50"/>
      <c r="M25" s="50"/>
      <c r="N25" s="50"/>
      <c r="O25" s="50"/>
      <c r="P25" s="176"/>
      <c r="Q25" s="123"/>
    </row>
    <row r="26" spans="1:23" ht="20.100000000000001" customHeight="1" x14ac:dyDescent="0.15">
      <c r="A26" s="288"/>
      <c r="B26" s="327" t="s">
        <v>19</v>
      </c>
      <c r="C26" s="327"/>
      <c r="D26" s="169">
        <f>D27+D28</f>
        <v>6486363</v>
      </c>
      <c r="E26" s="169">
        <f>E27+E28</f>
        <v>66310</v>
      </c>
      <c r="F26" s="169">
        <f t="shared" si="1"/>
        <v>-6420053</v>
      </c>
      <c r="G26" s="170">
        <f t="shared" si="0"/>
        <v>1.0222986286768101</v>
      </c>
      <c r="H26" s="291"/>
      <c r="I26" s="292"/>
      <c r="J26" s="292"/>
      <c r="K26" s="292"/>
      <c r="L26" s="292"/>
      <c r="M26" s="292"/>
      <c r="N26" s="292"/>
      <c r="O26" s="292"/>
      <c r="P26" s="184"/>
      <c r="Q26" s="293"/>
    </row>
    <row r="27" spans="1:23" s="136" customFormat="1" ht="20.100000000000001" customHeight="1" x14ac:dyDescent="0.15">
      <c r="A27" s="287"/>
      <c r="B27" s="285"/>
      <c r="C27" s="177" t="s">
        <v>75</v>
      </c>
      <c r="D27" s="264">
        <v>16363</v>
      </c>
      <c r="E27" s="178">
        <f>Q27</f>
        <v>16310</v>
      </c>
      <c r="F27" s="179">
        <f t="shared" si="1"/>
        <v>-53</v>
      </c>
      <c r="G27" s="180">
        <f t="shared" si="0"/>
        <v>99.67609851494224</v>
      </c>
      <c r="H27" s="265" t="s">
        <v>98</v>
      </c>
      <c r="I27" s="266">
        <v>8155</v>
      </c>
      <c r="J27" s="173" t="s">
        <v>1</v>
      </c>
      <c r="K27" s="173" t="s">
        <v>184</v>
      </c>
      <c r="L27" s="173">
        <v>2</v>
      </c>
      <c r="M27" s="173" t="s">
        <v>10</v>
      </c>
      <c r="N27" s="173"/>
      <c r="O27" s="173"/>
      <c r="P27" s="181"/>
      <c r="Q27" s="182">
        <f>I27*L27</f>
        <v>16310</v>
      </c>
      <c r="R27"/>
      <c r="S27" s="135"/>
      <c r="T27" s="135"/>
      <c r="U27" s="135"/>
      <c r="V27" s="135"/>
      <c r="W27" s="135"/>
    </row>
    <row r="28" spans="1:23" ht="20.100000000000001" customHeight="1" x14ac:dyDescent="0.15">
      <c r="A28" s="288"/>
      <c r="B28" s="71"/>
      <c r="C28" s="71" t="s">
        <v>129</v>
      </c>
      <c r="D28" s="169">
        <v>6470000</v>
      </c>
      <c r="E28" s="24">
        <f>Q28</f>
        <v>50000</v>
      </c>
      <c r="F28" s="169">
        <f t="shared" si="1"/>
        <v>-6420000</v>
      </c>
      <c r="G28" s="289">
        <f t="shared" si="0"/>
        <v>0.77279752704791349</v>
      </c>
      <c r="H28" s="183" t="s">
        <v>129</v>
      </c>
      <c r="I28" s="171">
        <v>50000</v>
      </c>
      <c r="J28" s="230" t="s">
        <v>130</v>
      </c>
      <c r="K28" s="230" t="s">
        <v>9</v>
      </c>
      <c r="L28" s="230">
        <v>1</v>
      </c>
      <c r="M28" s="230" t="s">
        <v>128</v>
      </c>
      <c r="N28" s="230"/>
      <c r="O28" s="230"/>
      <c r="P28" s="290"/>
      <c r="Q28" s="274">
        <f>I28*L28</f>
        <v>50000</v>
      </c>
    </row>
    <row r="33" spans="8:9" x14ac:dyDescent="0.15">
      <c r="H33" s="174"/>
      <c r="I33" s="175"/>
    </row>
    <row r="34" spans="8:9" x14ac:dyDescent="0.15">
      <c r="H34" s="143"/>
    </row>
  </sheetData>
  <mergeCells count="23">
    <mergeCell ref="A1:P1"/>
    <mergeCell ref="A3:C3"/>
    <mergeCell ref="D3:D4"/>
    <mergeCell ref="E3:E4"/>
    <mergeCell ref="F3:G3"/>
    <mergeCell ref="H3:Q4"/>
    <mergeCell ref="A2:Q2"/>
    <mergeCell ref="A5:C5"/>
    <mergeCell ref="A6:C6"/>
    <mergeCell ref="A7:A10"/>
    <mergeCell ref="B7:C7"/>
    <mergeCell ref="B8:B10"/>
    <mergeCell ref="A25:C25"/>
    <mergeCell ref="B26:C26"/>
    <mergeCell ref="A21:C21"/>
    <mergeCell ref="B22:C22"/>
    <mergeCell ref="A11:C11"/>
    <mergeCell ref="B12:C12"/>
    <mergeCell ref="A18:C18"/>
    <mergeCell ref="B19:C19"/>
    <mergeCell ref="A19:A20"/>
    <mergeCell ref="B13:B17"/>
    <mergeCell ref="A12:A17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90" firstPageNumber="187" fitToHeight="0" orientation="landscape" useFirstPageNumber="1" r:id="rId1"/>
  <headerFooter>
    <oddFooter>&amp;R&amp;"굴림,보통"&amp;9참좋은노인복지센터 (2020. 11.16)</oddFooter>
  </headerFooter>
  <rowBreaks count="1" manualBreakCount="1">
    <brk id="26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48"/>
  <sheetViews>
    <sheetView showGridLines="0" tabSelected="1" view="pageBreakPreview" zoomScaleNormal="100" zoomScaleSheetLayoutView="100" workbookViewId="0">
      <pane ySplit="4" topLeftCell="A38" activePane="bottomLeft" state="frozen"/>
      <selection pane="bottomLeft" activeCell="I48" sqref="I48:N48"/>
    </sheetView>
  </sheetViews>
  <sheetFormatPr defaultRowHeight="13.5" x14ac:dyDescent="0.15"/>
  <cols>
    <col min="1" max="1" width="7.5546875" customWidth="1"/>
    <col min="2" max="2" width="8.77734375" customWidth="1"/>
    <col min="3" max="3" width="12.44140625" customWidth="1"/>
    <col min="4" max="6" width="11.44140625" customWidth="1"/>
    <col min="7" max="7" width="7.77734375" style="143" customWidth="1"/>
    <col min="8" max="8" width="26.77734375" customWidth="1"/>
    <col min="9" max="9" width="10.44140625" customWidth="1"/>
    <col min="10" max="10" width="3.33203125" style="144" customWidth="1"/>
    <col min="11" max="11" width="2.88671875" style="144" customWidth="1"/>
    <col min="12" max="12" width="5.77734375" customWidth="1"/>
    <col min="13" max="13" width="3.33203125" style="144" customWidth="1"/>
    <col min="14" max="14" width="2.6640625" style="144" customWidth="1"/>
    <col min="15" max="15" width="3" style="157" customWidth="1"/>
    <col min="16" max="16" width="3.6640625" style="144" customWidth="1"/>
    <col min="17" max="17" width="11.6640625" customWidth="1"/>
    <col min="18" max="18" width="14.77734375" style="206" customWidth="1"/>
    <col min="19" max="19" width="6.88671875" style="250" customWidth="1"/>
    <col min="20" max="20" width="5.88671875" style="151" customWidth="1"/>
    <col min="21" max="21" width="8.21875" style="151" customWidth="1"/>
    <col min="22" max="22" width="10.44140625" style="151" bestFit="1" customWidth="1"/>
  </cols>
  <sheetData>
    <row r="1" spans="1:22" s="120" customFormat="1" ht="20.100000000000001" customHeight="1" x14ac:dyDescent="0.15">
      <c r="A1" s="339" t="s">
        <v>242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164"/>
      <c r="R1" s="98"/>
      <c r="S1" s="137"/>
      <c r="T1" s="148"/>
      <c r="U1" s="148"/>
      <c r="V1" s="148"/>
    </row>
    <row r="2" spans="1:22" s="120" customFormat="1" ht="20.100000000000001" customHeight="1" x14ac:dyDescent="0.15">
      <c r="A2" s="165"/>
      <c r="G2" s="166"/>
      <c r="J2" s="167"/>
      <c r="K2" s="167"/>
      <c r="M2" s="167"/>
      <c r="N2" s="167"/>
      <c r="O2" s="168"/>
      <c r="P2" s="368" t="s">
        <v>105</v>
      </c>
      <c r="Q2" s="354"/>
      <c r="R2" s="98"/>
      <c r="S2" s="137"/>
      <c r="T2" s="148"/>
      <c r="U2" s="148"/>
      <c r="V2" s="148"/>
    </row>
    <row r="3" spans="1:22" s="120" customFormat="1" ht="20.100000000000001" customHeight="1" x14ac:dyDescent="0.15">
      <c r="A3" s="341" t="s">
        <v>23</v>
      </c>
      <c r="B3" s="342"/>
      <c r="C3" s="320"/>
      <c r="D3" s="343" t="s">
        <v>211</v>
      </c>
      <c r="E3" s="343" t="s">
        <v>212</v>
      </c>
      <c r="F3" s="345" t="s">
        <v>78</v>
      </c>
      <c r="G3" s="345"/>
      <c r="H3" s="346" t="s">
        <v>33</v>
      </c>
      <c r="I3" s="347"/>
      <c r="J3" s="347"/>
      <c r="K3" s="347"/>
      <c r="L3" s="347"/>
      <c r="M3" s="347"/>
      <c r="N3" s="347"/>
      <c r="O3" s="347"/>
      <c r="P3" s="347"/>
      <c r="Q3" s="366"/>
      <c r="R3" s="98"/>
      <c r="S3" s="137"/>
      <c r="T3" s="148"/>
      <c r="U3" s="148"/>
      <c r="V3" s="148"/>
    </row>
    <row r="4" spans="1:22" s="120" customFormat="1" ht="20.100000000000001" customHeight="1" thickBot="1" x14ac:dyDescent="0.2">
      <c r="A4" s="13" t="s">
        <v>14</v>
      </c>
      <c r="B4" s="42" t="s">
        <v>11</v>
      </c>
      <c r="C4" s="42" t="s">
        <v>30</v>
      </c>
      <c r="D4" s="344"/>
      <c r="E4" s="344"/>
      <c r="F4" s="42" t="s">
        <v>20</v>
      </c>
      <c r="G4" s="81" t="s">
        <v>22</v>
      </c>
      <c r="H4" s="349"/>
      <c r="I4" s="350"/>
      <c r="J4" s="350"/>
      <c r="K4" s="350"/>
      <c r="L4" s="350"/>
      <c r="M4" s="350"/>
      <c r="N4" s="350"/>
      <c r="O4" s="350"/>
      <c r="P4" s="350"/>
      <c r="Q4" s="367"/>
      <c r="R4" s="98"/>
      <c r="S4" s="137"/>
      <c r="T4" s="148"/>
      <c r="U4" s="148"/>
      <c r="V4" s="148"/>
    </row>
    <row r="5" spans="1:22" s="120" customFormat="1" ht="20.100000000000001" customHeight="1" thickTop="1" x14ac:dyDescent="0.15">
      <c r="A5" s="358" t="s">
        <v>28</v>
      </c>
      <c r="B5" s="359"/>
      <c r="C5" s="360"/>
      <c r="D5" s="72">
        <f>D6+D76+D80+D135+D138+D132</f>
        <v>289595000</v>
      </c>
      <c r="E5" s="72">
        <f>E6+E76+E80+E135+E138+E132</f>
        <v>291545000</v>
      </c>
      <c r="F5" s="72">
        <f>E5-D5</f>
        <v>1950000</v>
      </c>
      <c r="G5" s="94">
        <f>E5/D5*100</f>
        <v>100.67335416702636</v>
      </c>
      <c r="H5" s="73"/>
      <c r="I5" s="43"/>
      <c r="J5" s="85"/>
      <c r="K5" s="85"/>
      <c r="L5" s="43"/>
      <c r="M5" s="85"/>
      <c r="N5" s="85"/>
      <c r="O5" s="152"/>
      <c r="P5" s="90"/>
      <c r="Q5" s="139"/>
      <c r="R5" s="98"/>
      <c r="S5" s="137"/>
      <c r="T5" s="148"/>
      <c r="U5" s="148"/>
      <c r="V5" s="148"/>
    </row>
    <row r="6" spans="1:22" s="120" customFormat="1" ht="20.100000000000001" customHeight="1" x14ac:dyDescent="0.15">
      <c r="A6" s="355" t="s">
        <v>15</v>
      </c>
      <c r="B6" s="356"/>
      <c r="C6" s="357"/>
      <c r="D6" s="74">
        <f>SUM(D7,D44,D55)</f>
        <v>228774159</v>
      </c>
      <c r="E6" s="74">
        <f>SUM(E7,E44,E55)</f>
        <v>234738690</v>
      </c>
      <c r="F6" s="74">
        <f>E6-D6</f>
        <v>5964531</v>
      </c>
      <c r="G6" s="94">
        <f>E6/D6*100</f>
        <v>102.60716989456837</v>
      </c>
      <c r="H6" s="64"/>
      <c r="I6" s="44"/>
      <c r="J6" s="86"/>
      <c r="K6" s="86"/>
      <c r="L6" s="44"/>
      <c r="M6" s="86"/>
      <c r="N6" s="86"/>
      <c r="O6" s="153"/>
      <c r="P6" s="91"/>
      <c r="Q6" s="121"/>
      <c r="R6" s="98"/>
      <c r="S6" s="137"/>
      <c r="T6" s="148"/>
      <c r="U6" s="148"/>
      <c r="V6" s="148"/>
    </row>
    <row r="7" spans="1:22" s="120" customFormat="1" ht="20.100000000000001" customHeight="1" x14ac:dyDescent="0.15">
      <c r="A7" s="100"/>
      <c r="B7" s="331" t="s">
        <v>6</v>
      </c>
      <c r="C7" s="330"/>
      <c r="D7" s="70">
        <f>D8+D19+D35+D38</f>
        <v>203394159</v>
      </c>
      <c r="E7" s="70">
        <f>SUM(E8,E19,E35,E38)</f>
        <v>211018690</v>
      </c>
      <c r="F7" s="70">
        <f>E7-D7</f>
        <v>7624531</v>
      </c>
      <c r="G7" s="95">
        <f>E7/D7*100</f>
        <v>103.74864796387786</v>
      </c>
      <c r="H7" s="64"/>
      <c r="I7" s="75"/>
      <c r="J7" s="86"/>
      <c r="K7" s="86"/>
      <c r="L7" s="44"/>
      <c r="M7" s="86"/>
      <c r="N7" s="86"/>
      <c r="O7" s="153"/>
      <c r="P7" s="91"/>
      <c r="Q7" s="121"/>
      <c r="R7" s="98"/>
      <c r="S7" s="137"/>
      <c r="T7" s="148"/>
      <c r="U7" s="148"/>
      <c r="V7" s="148"/>
    </row>
    <row r="8" spans="1:22" s="120" customFormat="1" ht="20.100000000000001" customHeight="1" x14ac:dyDescent="0.15">
      <c r="A8" s="101"/>
      <c r="B8" s="102"/>
      <c r="C8" s="76" t="s">
        <v>26</v>
      </c>
      <c r="D8" s="54">
        <v>155417989</v>
      </c>
      <c r="E8" s="54">
        <f>SUM(Q9:Q18)</f>
        <v>159669400</v>
      </c>
      <c r="F8" s="53">
        <f>E8-D8</f>
        <v>4251411</v>
      </c>
      <c r="G8" s="97">
        <f>E8/D8*100</f>
        <v>102.73546905821821</v>
      </c>
      <c r="H8" s="45" t="s">
        <v>145</v>
      </c>
      <c r="I8" s="45"/>
      <c r="J8" s="87"/>
      <c r="K8" s="87"/>
      <c r="L8" s="45"/>
      <c r="M8" s="87"/>
      <c r="N8" s="87"/>
      <c r="O8" s="154"/>
      <c r="P8" s="92"/>
      <c r="Q8" s="140"/>
      <c r="R8" s="98"/>
      <c r="S8" s="137"/>
      <c r="T8" s="148"/>
      <c r="U8" s="148"/>
      <c r="V8" s="148"/>
    </row>
    <row r="9" spans="1:22" s="120" customFormat="1" ht="20.100000000000001" customHeight="1" x14ac:dyDescent="0.15">
      <c r="A9" s="101"/>
      <c r="B9" s="65"/>
      <c r="C9" s="76"/>
      <c r="D9" s="47"/>
      <c r="F9" s="77"/>
      <c r="G9" s="96"/>
      <c r="H9" s="49" t="s">
        <v>151</v>
      </c>
      <c r="I9" s="46">
        <v>3004100</v>
      </c>
      <c r="J9" s="88" t="s">
        <v>1</v>
      </c>
      <c r="K9" s="88" t="s">
        <v>9</v>
      </c>
      <c r="L9" s="46">
        <v>5</v>
      </c>
      <c r="M9" s="88" t="s">
        <v>5</v>
      </c>
      <c r="N9" s="88" t="s">
        <v>9</v>
      </c>
      <c r="O9" s="155">
        <v>1</v>
      </c>
      <c r="P9" s="93" t="s">
        <v>12</v>
      </c>
      <c r="Q9" s="84">
        <f t="shared" ref="Q9:Q14" si="0">I9*L9</f>
        <v>15020500</v>
      </c>
      <c r="R9" s="98"/>
      <c r="S9" s="137"/>
      <c r="T9" s="98"/>
      <c r="U9" s="148"/>
      <c r="V9" s="98"/>
    </row>
    <row r="10" spans="1:22" s="120" customFormat="1" ht="20.100000000000001" customHeight="1" x14ac:dyDescent="0.15">
      <c r="A10" s="101"/>
      <c r="B10" s="65"/>
      <c r="C10" s="76"/>
      <c r="D10" s="47"/>
      <c r="F10" s="77"/>
      <c r="G10" s="96"/>
      <c r="H10" s="49" t="s">
        <v>217</v>
      </c>
      <c r="I10" s="46">
        <v>3106300</v>
      </c>
      <c r="J10" s="88" t="s">
        <v>1</v>
      </c>
      <c r="K10" s="88" t="s">
        <v>9</v>
      </c>
      <c r="L10" s="46">
        <v>7</v>
      </c>
      <c r="M10" s="88" t="s">
        <v>5</v>
      </c>
      <c r="N10" s="88" t="s">
        <v>9</v>
      </c>
      <c r="O10" s="155">
        <v>1</v>
      </c>
      <c r="P10" s="93" t="s">
        <v>12</v>
      </c>
      <c r="Q10" s="84">
        <f t="shared" si="0"/>
        <v>21744100</v>
      </c>
      <c r="R10" s="98"/>
      <c r="S10" s="137"/>
      <c r="T10" s="98"/>
      <c r="U10" s="148"/>
      <c r="V10" s="148"/>
    </row>
    <row r="11" spans="1:22" s="120" customFormat="1" ht="20.100000000000001" customHeight="1" x14ac:dyDescent="0.15">
      <c r="A11" s="101"/>
      <c r="B11" s="65"/>
      <c r="C11" s="76"/>
      <c r="D11" s="47"/>
      <c r="F11" s="77"/>
      <c r="G11" s="96"/>
      <c r="H11" s="49" t="s">
        <v>152</v>
      </c>
      <c r="I11" s="46">
        <v>2828100</v>
      </c>
      <c r="J11" s="88" t="s">
        <v>130</v>
      </c>
      <c r="K11" s="88" t="s">
        <v>9</v>
      </c>
      <c r="L11" s="46">
        <v>4</v>
      </c>
      <c r="M11" s="88" t="s">
        <v>125</v>
      </c>
      <c r="N11" s="88" t="s">
        <v>9</v>
      </c>
      <c r="O11" s="155">
        <v>1</v>
      </c>
      <c r="P11" s="93" t="s">
        <v>155</v>
      </c>
      <c r="Q11" s="84">
        <f>I11*L11*O11</f>
        <v>11312400</v>
      </c>
      <c r="R11" s="98"/>
      <c r="S11" s="137"/>
      <c r="T11" s="98"/>
      <c r="U11" s="148"/>
      <c r="V11" s="148"/>
    </row>
    <row r="12" spans="1:22" s="120" customFormat="1" ht="20.100000000000001" customHeight="1" x14ac:dyDescent="0.15">
      <c r="A12" s="101"/>
      <c r="B12" s="65"/>
      <c r="C12" s="76"/>
      <c r="D12" s="47"/>
      <c r="F12" s="48"/>
      <c r="G12" s="82"/>
      <c r="H12" s="49" t="s">
        <v>153</v>
      </c>
      <c r="I12" s="46">
        <v>2906400</v>
      </c>
      <c r="J12" s="88" t="s">
        <v>1</v>
      </c>
      <c r="K12" s="88" t="s">
        <v>9</v>
      </c>
      <c r="L12" s="46">
        <v>8</v>
      </c>
      <c r="M12" s="88" t="s">
        <v>5</v>
      </c>
      <c r="N12" s="88" t="s">
        <v>9</v>
      </c>
      <c r="O12" s="155">
        <v>1</v>
      </c>
      <c r="P12" s="93" t="s">
        <v>12</v>
      </c>
      <c r="Q12" s="84">
        <f t="shared" si="0"/>
        <v>23251200</v>
      </c>
      <c r="R12" s="98"/>
      <c r="S12" s="137"/>
      <c r="T12" s="98"/>
      <c r="U12" s="148"/>
      <c r="V12" s="148"/>
    </row>
    <row r="13" spans="1:22" s="120" customFormat="1" ht="20.100000000000001" customHeight="1" x14ac:dyDescent="0.15">
      <c r="A13" s="101"/>
      <c r="B13" s="65"/>
      <c r="C13" s="76"/>
      <c r="D13" s="47"/>
      <c r="F13" s="48"/>
      <c r="G13" s="82"/>
      <c r="H13" s="49" t="s">
        <v>153</v>
      </c>
      <c r="I13" s="46">
        <v>2906400</v>
      </c>
      <c r="J13" s="88" t="s">
        <v>130</v>
      </c>
      <c r="K13" s="88" t="s">
        <v>9</v>
      </c>
      <c r="L13" s="46">
        <v>5</v>
      </c>
      <c r="M13" s="88" t="s">
        <v>125</v>
      </c>
      <c r="N13" s="88" t="s">
        <v>9</v>
      </c>
      <c r="O13" s="155">
        <v>1</v>
      </c>
      <c r="P13" s="93" t="s">
        <v>155</v>
      </c>
      <c r="Q13" s="84">
        <f>I13*L13*O13</f>
        <v>14532000</v>
      </c>
      <c r="R13" s="98"/>
      <c r="S13" s="137"/>
      <c r="T13" s="98"/>
      <c r="U13" s="148"/>
      <c r="V13" s="148"/>
    </row>
    <row r="14" spans="1:22" s="120" customFormat="1" ht="20.100000000000001" customHeight="1" x14ac:dyDescent="0.15">
      <c r="A14" s="101"/>
      <c r="B14" s="65"/>
      <c r="C14" s="76"/>
      <c r="D14" s="47"/>
      <c r="F14" s="48"/>
      <c r="G14" s="82"/>
      <c r="H14" s="49" t="s">
        <v>218</v>
      </c>
      <c r="I14" s="46">
        <v>2981600</v>
      </c>
      <c r="J14" s="88" t="s">
        <v>1</v>
      </c>
      <c r="K14" s="88" t="s">
        <v>9</v>
      </c>
      <c r="L14" s="46">
        <v>7</v>
      </c>
      <c r="M14" s="88" t="s">
        <v>5</v>
      </c>
      <c r="N14" s="88" t="s">
        <v>9</v>
      </c>
      <c r="O14" s="155">
        <v>1</v>
      </c>
      <c r="P14" s="93" t="s">
        <v>12</v>
      </c>
      <c r="Q14" s="84">
        <f t="shared" si="0"/>
        <v>20871200</v>
      </c>
      <c r="R14" s="98"/>
      <c r="S14" s="137"/>
      <c r="T14" s="160"/>
      <c r="U14" s="98"/>
      <c r="V14" s="98"/>
    </row>
    <row r="15" spans="1:22" s="147" customFormat="1" ht="20.100000000000001" customHeight="1" x14ac:dyDescent="0.15">
      <c r="A15" s="101"/>
      <c r="B15" s="65"/>
      <c r="C15" s="76"/>
      <c r="D15" s="47"/>
      <c r="E15" s="120"/>
      <c r="F15" s="48"/>
      <c r="G15" s="82"/>
      <c r="H15" s="49" t="s">
        <v>219</v>
      </c>
      <c r="I15" s="46">
        <v>2542000</v>
      </c>
      <c r="J15" s="88" t="s">
        <v>1</v>
      </c>
      <c r="K15" s="88" t="s">
        <v>9</v>
      </c>
      <c r="L15" s="46">
        <v>6</v>
      </c>
      <c r="M15" s="88" t="s">
        <v>154</v>
      </c>
      <c r="N15" s="88" t="s">
        <v>9</v>
      </c>
      <c r="O15" s="155">
        <v>1</v>
      </c>
      <c r="P15" s="93" t="s">
        <v>155</v>
      </c>
      <c r="Q15" s="84">
        <f t="shared" ref="Q15:Q18" si="1">I15*L15*O15</f>
        <v>15252000</v>
      </c>
      <c r="R15" s="98"/>
      <c r="S15" s="137"/>
      <c r="T15" s="148"/>
      <c r="U15" s="150"/>
      <c r="V15" s="150"/>
    </row>
    <row r="16" spans="1:22" s="147" customFormat="1" ht="20.100000000000001" customHeight="1" x14ac:dyDescent="0.15">
      <c r="A16" s="101"/>
      <c r="B16" s="65"/>
      <c r="C16" s="76"/>
      <c r="D16" s="47"/>
      <c r="E16" s="120"/>
      <c r="F16" s="48"/>
      <c r="G16" s="82"/>
      <c r="H16" s="49" t="s">
        <v>220</v>
      </c>
      <c r="I16" s="46">
        <v>2085000</v>
      </c>
      <c r="J16" s="88" t="s">
        <v>130</v>
      </c>
      <c r="K16" s="88" t="s">
        <v>9</v>
      </c>
      <c r="L16" s="46">
        <v>6</v>
      </c>
      <c r="M16" s="88" t="s">
        <v>125</v>
      </c>
      <c r="N16" s="88" t="s">
        <v>9</v>
      </c>
      <c r="O16" s="155">
        <v>1</v>
      </c>
      <c r="P16" s="93" t="s">
        <v>155</v>
      </c>
      <c r="Q16" s="84">
        <f t="shared" si="1"/>
        <v>12510000</v>
      </c>
      <c r="R16" s="98"/>
      <c r="S16" s="137"/>
      <c r="T16" s="148"/>
      <c r="U16" s="150"/>
      <c r="V16" s="150"/>
    </row>
    <row r="17" spans="1:22" s="120" customFormat="1" ht="20.100000000000001" customHeight="1" x14ac:dyDescent="0.15">
      <c r="A17" s="101"/>
      <c r="B17" s="65"/>
      <c r="C17" s="76"/>
      <c r="D17" s="47"/>
      <c r="F17" s="48"/>
      <c r="G17" s="82"/>
      <c r="H17" s="49" t="s">
        <v>167</v>
      </c>
      <c r="I17" s="46">
        <v>2064000</v>
      </c>
      <c r="J17" s="88" t="s">
        <v>130</v>
      </c>
      <c r="K17" s="88" t="s">
        <v>9</v>
      </c>
      <c r="L17" s="46">
        <v>6</v>
      </c>
      <c r="M17" s="46" t="s">
        <v>125</v>
      </c>
      <c r="N17" s="88" t="s">
        <v>9</v>
      </c>
      <c r="O17" s="155">
        <v>1</v>
      </c>
      <c r="P17" s="93" t="s">
        <v>155</v>
      </c>
      <c r="Q17" s="84">
        <f t="shared" si="1"/>
        <v>12384000</v>
      </c>
      <c r="R17" s="98"/>
      <c r="S17" s="137"/>
      <c r="T17" s="148"/>
      <c r="U17" s="148"/>
      <c r="V17" s="148"/>
    </row>
    <row r="18" spans="1:22" s="120" customFormat="1" ht="20.100000000000001" customHeight="1" x14ac:dyDescent="0.15">
      <c r="A18" s="101"/>
      <c r="B18" s="65"/>
      <c r="C18" s="76"/>
      <c r="D18" s="47"/>
      <c r="F18" s="48"/>
      <c r="G18" s="82"/>
      <c r="H18" s="49" t="s">
        <v>221</v>
      </c>
      <c r="I18" s="46">
        <v>2132000</v>
      </c>
      <c r="J18" s="88" t="s">
        <v>130</v>
      </c>
      <c r="K18" s="88" t="s">
        <v>9</v>
      </c>
      <c r="L18" s="46">
        <v>6</v>
      </c>
      <c r="M18" s="46" t="s">
        <v>125</v>
      </c>
      <c r="N18" s="88" t="s">
        <v>9</v>
      </c>
      <c r="O18" s="155">
        <v>1</v>
      </c>
      <c r="P18" s="93" t="s">
        <v>155</v>
      </c>
      <c r="Q18" s="83">
        <f t="shared" si="1"/>
        <v>12792000</v>
      </c>
      <c r="R18" s="98"/>
      <c r="S18" s="137"/>
      <c r="T18" s="148"/>
      <c r="U18" s="148"/>
      <c r="V18" s="148"/>
    </row>
    <row r="19" spans="1:22" s="120" customFormat="1" ht="20.100000000000001" customHeight="1" x14ac:dyDescent="0.15">
      <c r="A19" s="79"/>
      <c r="B19" s="67"/>
      <c r="C19" s="78" t="s">
        <v>107</v>
      </c>
      <c r="D19" s="54">
        <v>17265020</v>
      </c>
      <c r="E19" s="54">
        <f>SUM(Q20+Q31)</f>
        <v>17973540</v>
      </c>
      <c r="F19" s="53">
        <f>E19-D19</f>
        <v>708520</v>
      </c>
      <c r="G19" s="97">
        <f>E19/D19*100</f>
        <v>104.10378904860811</v>
      </c>
      <c r="H19" s="45" t="s">
        <v>146</v>
      </c>
      <c r="I19" s="45"/>
      <c r="J19" s="87"/>
      <c r="K19" s="87"/>
      <c r="L19" s="45"/>
      <c r="M19" s="87"/>
      <c r="N19" s="87"/>
      <c r="O19" s="154"/>
      <c r="P19" s="92"/>
      <c r="Q19" s="140"/>
      <c r="R19" s="98"/>
      <c r="S19" s="137"/>
      <c r="T19" s="148"/>
      <c r="U19" s="148"/>
      <c r="V19" s="148"/>
    </row>
    <row r="20" spans="1:22" s="120" customFormat="1" ht="20.100000000000001" customHeight="1" x14ac:dyDescent="0.15">
      <c r="A20" s="79"/>
      <c r="B20" s="67"/>
      <c r="C20" s="76"/>
      <c r="D20" s="47"/>
      <c r="F20" s="48"/>
      <c r="G20" s="82"/>
      <c r="H20" s="49" t="s">
        <v>58</v>
      </c>
      <c r="I20" s="46"/>
      <c r="J20" s="88"/>
      <c r="K20" s="88"/>
      <c r="L20" s="46"/>
      <c r="M20" s="88"/>
      <c r="N20" s="88"/>
      <c r="O20" s="155"/>
      <c r="P20" s="93"/>
      <c r="Q20" s="84">
        <f>SUM(Q21:Q30)</f>
        <v>15933540</v>
      </c>
      <c r="R20" s="98"/>
      <c r="S20" s="137"/>
      <c r="T20" s="148"/>
      <c r="U20" s="148"/>
      <c r="V20" s="148"/>
    </row>
    <row r="21" spans="1:22" s="120" customFormat="1" ht="20.100000000000001" customHeight="1" x14ac:dyDescent="0.15">
      <c r="A21" s="79"/>
      <c r="B21" s="67"/>
      <c r="C21" s="76"/>
      <c r="D21" s="47"/>
      <c r="F21" s="48"/>
      <c r="G21" s="82"/>
      <c r="H21" s="49" t="str">
        <f>H9</f>
        <v>*시설장(10호봉 : 과장)</v>
      </c>
      <c r="I21" s="46">
        <f t="shared" ref="I21:I30" si="2">I9*60%</f>
        <v>1802460</v>
      </c>
      <c r="J21" s="88" t="s">
        <v>1</v>
      </c>
      <c r="K21" s="88" t="s">
        <v>9</v>
      </c>
      <c r="L21" s="46">
        <v>1</v>
      </c>
      <c r="M21" s="88" t="s">
        <v>5</v>
      </c>
      <c r="N21" s="88" t="s">
        <v>9</v>
      </c>
      <c r="O21" s="155">
        <v>1</v>
      </c>
      <c r="P21" s="93" t="s">
        <v>12</v>
      </c>
      <c r="Q21" s="84">
        <f>I21*L21*O21</f>
        <v>1802460</v>
      </c>
      <c r="R21" s="98"/>
      <c r="S21" s="137"/>
      <c r="T21" s="148"/>
      <c r="U21" s="148"/>
      <c r="V21" s="148"/>
    </row>
    <row r="22" spans="1:22" s="120" customFormat="1" ht="20.100000000000001" customHeight="1" x14ac:dyDescent="0.15">
      <c r="A22" s="79"/>
      <c r="B22" s="67"/>
      <c r="C22" s="76"/>
      <c r="D22" s="47"/>
      <c r="F22" s="48"/>
      <c r="G22" s="82"/>
      <c r="H22" s="49" t="str">
        <f t="shared" ref="H22:H30" si="3">H10</f>
        <v>*시설장(11호봉 : 과장)</v>
      </c>
      <c r="I22" s="46">
        <f t="shared" si="2"/>
        <v>1863780</v>
      </c>
      <c r="J22" s="88" t="s">
        <v>1</v>
      </c>
      <c r="K22" s="88" t="s">
        <v>9</v>
      </c>
      <c r="L22" s="46">
        <v>1</v>
      </c>
      <c r="M22" s="88" t="s">
        <v>5</v>
      </c>
      <c r="N22" s="88" t="s">
        <v>9</v>
      </c>
      <c r="O22" s="155">
        <v>1</v>
      </c>
      <c r="P22" s="93" t="s">
        <v>12</v>
      </c>
      <c r="Q22" s="84">
        <f t="shared" ref="Q22:Q30" si="4">I22*L22*O22</f>
        <v>1863780</v>
      </c>
      <c r="R22" s="98"/>
      <c r="S22" s="137"/>
      <c r="T22" s="148"/>
      <c r="U22" s="148"/>
      <c r="V22" s="148"/>
    </row>
    <row r="23" spans="1:22" s="120" customFormat="1" ht="20.100000000000001" customHeight="1" x14ac:dyDescent="0.15">
      <c r="A23" s="79"/>
      <c r="B23" s="67"/>
      <c r="C23" s="76"/>
      <c r="D23" s="47"/>
      <c r="F23" s="48"/>
      <c r="G23" s="82"/>
      <c r="H23" s="49" t="str">
        <f t="shared" si="3"/>
        <v>*사회복지사(11호봉 : 선임)</v>
      </c>
      <c r="I23" s="46">
        <f t="shared" si="2"/>
        <v>1696860</v>
      </c>
      <c r="J23" s="88" t="s">
        <v>1</v>
      </c>
      <c r="K23" s="88" t="s">
        <v>9</v>
      </c>
      <c r="L23" s="46">
        <v>1</v>
      </c>
      <c r="M23" s="88" t="s">
        <v>5</v>
      </c>
      <c r="N23" s="88" t="s">
        <v>9</v>
      </c>
      <c r="O23" s="155">
        <v>1</v>
      </c>
      <c r="P23" s="93" t="s">
        <v>12</v>
      </c>
      <c r="Q23" s="84">
        <f t="shared" si="4"/>
        <v>1696860</v>
      </c>
      <c r="R23" s="98"/>
      <c r="S23" s="137"/>
      <c r="T23" s="148"/>
      <c r="U23" s="148"/>
      <c r="V23" s="148"/>
    </row>
    <row r="24" spans="1:22" s="120" customFormat="1" ht="20.100000000000001" customHeight="1" x14ac:dyDescent="0.15">
      <c r="A24" s="79"/>
      <c r="B24" s="67"/>
      <c r="C24" s="76"/>
      <c r="D24" s="47"/>
      <c r="F24" s="48"/>
      <c r="G24" s="82"/>
      <c r="H24" s="49" t="str">
        <f t="shared" si="3"/>
        <v>*사회복지사(12호봉 : 선임)</v>
      </c>
      <c r="I24" s="46">
        <f t="shared" si="2"/>
        <v>1743840</v>
      </c>
      <c r="J24" s="88" t="s">
        <v>1</v>
      </c>
      <c r="K24" s="88" t="s">
        <v>9</v>
      </c>
      <c r="L24" s="46">
        <v>1</v>
      </c>
      <c r="M24" s="88" t="s">
        <v>5</v>
      </c>
      <c r="N24" s="88" t="s">
        <v>9</v>
      </c>
      <c r="O24" s="155">
        <v>1</v>
      </c>
      <c r="P24" s="93" t="s">
        <v>12</v>
      </c>
      <c r="Q24" s="84">
        <f t="shared" si="4"/>
        <v>1743840</v>
      </c>
      <c r="R24" s="98"/>
      <c r="S24" s="137"/>
      <c r="T24" s="148"/>
      <c r="U24" s="148"/>
      <c r="V24" s="148"/>
    </row>
    <row r="25" spans="1:22" s="120" customFormat="1" ht="20.100000000000001" customHeight="1" x14ac:dyDescent="0.15">
      <c r="A25" s="79"/>
      <c r="B25" s="67"/>
      <c r="C25" s="76"/>
      <c r="D25" s="47"/>
      <c r="F25" s="48"/>
      <c r="G25" s="82"/>
      <c r="H25" s="49" t="str">
        <f t="shared" si="3"/>
        <v>*사회복지사(12호봉 : 선임)</v>
      </c>
      <c r="I25" s="46">
        <f t="shared" si="2"/>
        <v>1743840</v>
      </c>
      <c r="J25" s="88" t="s">
        <v>1</v>
      </c>
      <c r="K25" s="88" t="s">
        <v>9</v>
      </c>
      <c r="L25" s="46">
        <v>1</v>
      </c>
      <c r="M25" s="88" t="s">
        <v>5</v>
      </c>
      <c r="N25" s="88" t="s">
        <v>9</v>
      </c>
      <c r="O25" s="155">
        <v>1</v>
      </c>
      <c r="P25" s="93" t="s">
        <v>12</v>
      </c>
      <c r="Q25" s="84">
        <f t="shared" si="4"/>
        <v>1743840</v>
      </c>
      <c r="R25" s="98"/>
      <c r="S25" s="137"/>
      <c r="T25" s="148"/>
      <c r="U25" s="148"/>
      <c r="V25" s="148"/>
    </row>
    <row r="26" spans="1:22" s="120" customFormat="1" ht="20.100000000000001" customHeight="1" x14ac:dyDescent="0.15">
      <c r="A26" s="79"/>
      <c r="B26" s="67"/>
      <c r="C26" s="76"/>
      <c r="D26" s="47"/>
      <c r="F26" s="48"/>
      <c r="G26" s="82"/>
      <c r="H26" s="49" t="str">
        <f t="shared" si="3"/>
        <v>*사회복지사(13호봉 : 선임)</v>
      </c>
      <c r="I26" s="46">
        <f t="shared" si="2"/>
        <v>1788960</v>
      </c>
      <c r="J26" s="88" t="s">
        <v>1</v>
      </c>
      <c r="K26" s="88" t="s">
        <v>9</v>
      </c>
      <c r="L26" s="46">
        <v>1</v>
      </c>
      <c r="M26" s="88" t="s">
        <v>154</v>
      </c>
      <c r="N26" s="88" t="s">
        <v>9</v>
      </c>
      <c r="O26" s="155">
        <v>1</v>
      </c>
      <c r="P26" s="93" t="s">
        <v>155</v>
      </c>
      <c r="Q26" s="84">
        <f t="shared" si="4"/>
        <v>1788960</v>
      </c>
      <c r="R26" s="98"/>
      <c r="S26" s="137"/>
      <c r="T26" s="148"/>
      <c r="U26" s="148"/>
      <c r="V26" s="148"/>
    </row>
    <row r="27" spans="1:22" s="120" customFormat="1" ht="20.100000000000001" customHeight="1" x14ac:dyDescent="0.15">
      <c r="A27" s="79"/>
      <c r="B27" s="67"/>
      <c r="C27" s="76"/>
      <c r="D27" s="47"/>
      <c r="F27" s="48"/>
      <c r="G27" s="208"/>
      <c r="H27" s="49" t="str">
        <f t="shared" si="3"/>
        <v>*사회복지사(08호봉 : 선임 )</v>
      </c>
      <c r="I27" s="46">
        <f t="shared" si="2"/>
        <v>1525200</v>
      </c>
      <c r="J27" s="88" t="s">
        <v>1</v>
      </c>
      <c r="K27" s="88" t="s">
        <v>9</v>
      </c>
      <c r="L27" s="46">
        <v>1</v>
      </c>
      <c r="M27" s="88" t="s">
        <v>5</v>
      </c>
      <c r="N27" s="88" t="s">
        <v>9</v>
      </c>
      <c r="O27" s="155">
        <v>1</v>
      </c>
      <c r="P27" s="93" t="s">
        <v>12</v>
      </c>
      <c r="Q27" s="84">
        <f t="shared" si="4"/>
        <v>1525200</v>
      </c>
      <c r="R27" s="98"/>
      <c r="S27" s="137"/>
      <c r="T27" s="148"/>
      <c r="U27" s="148"/>
      <c r="V27" s="148"/>
    </row>
    <row r="28" spans="1:22" s="120" customFormat="1" ht="20.100000000000001" customHeight="1" x14ac:dyDescent="0.15">
      <c r="A28" s="223"/>
      <c r="B28" s="255"/>
      <c r="C28" s="71"/>
      <c r="D28" s="256"/>
      <c r="E28" s="226"/>
      <c r="F28" s="227"/>
      <c r="G28" s="228"/>
      <c r="H28" s="229" t="str">
        <f t="shared" si="3"/>
        <v>*사회복지사(05호봉 : 사회복지사 )</v>
      </c>
      <c r="I28" s="230">
        <f t="shared" si="2"/>
        <v>1251000</v>
      </c>
      <c r="J28" s="231" t="s">
        <v>1</v>
      </c>
      <c r="K28" s="231" t="s">
        <v>9</v>
      </c>
      <c r="L28" s="230">
        <v>1</v>
      </c>
      <c r="M28" s="231" t="s">
        <v>5</v>
      </c>
      <c r="N28" s="231" t="s">
        <v>9</v>
      </c>
      <c r="O28" s="232">
        <v>1</v>
      </c>
      <c r="P28" s="257" t="s">
        <v>12</v>
      </c>
      <c r="Q28" s="258">
        <f t="shared" si="4"/>
        <v>1251000</v>
      </c>
      <c r="R28" s="98"/>
      <c r="S28" s="137"/>
      <c r="T28" s="148"/>
      <c r="U28" s="148"/>
      <c r="V28" s="148"/>
    </row>
    <row r="29" spans="1:22" s="120" customFormat="1" ht="20.100000000000001" customHeight="1" x14ac:dyDescent="0.15">
      <c r="A29" s="259"/>
      <c r="B29" s="260"/>
      <c r="C29" s="261"/>
      <c r="D29" s="262"/>
      <c r="E29" s="263"/>
      <c r="F29" s="264"/>
      <c r="G29" s="271"/>
      <c r="H29" s="265" t="str">
        <f t="shared" si="3"/>
        <v>*사무원(05호봉 : 4급 사무원)</v>
      </c>
      <c r="I29" s="266">
        <f t="shared" si="2"/>
        <v>1238400</v>
      </c>
      <c r="J29" s="267" t="s">
        <v>130</v>
      </c>
      <c r="K29" s="267" t="s">
        <v>9</v>
      </c>
      <c r="L29" s="266">
        <v>1</v>
      </c>
      <c r="M29" s="267" t="s">
        <v>5</v>
      </c>
      <c r="N29" s="267" t="s">
        <v>9</v>
      </c>
      <c r="O29" s="268">
        <v>1</v>
      </c>
      <c r="P29" s="269" t="s">
        <v>155</v>
      </c>
      <c r="Q29" s="270">
        <f t="shared" si="4"/>
        <v>1238400</v>
      </c>
      <c r="R29" s="98"/>
      <c r="S29" s="137"/>
      <c r="T29" s="148"/>
      <c r="U29" s="148"/>
      <c r="V29" s="148"/>
    </row>
    <row r="30" spans="1:22" s="120" customFormat="1" ht="20.100000000000001" customHeight="1" x14ac:dyDescent="0.15">
      <c r="A30" s="79"/>
      <c r="B30" s="67"/>
      <c r="C30" s="76"/>
      <c r="D30" s="47"/>
      <c r="F30" s="48"/>
      <c r="G30" s="82"/>
      <c r="H30" s="49" t="str">
        <f t="shared" si="3"/>
        <v>*사무원(06호봉 : 4급 사무원)</v>
      </c>
      <c r="I30" s="46">
        <f t="shared" si="2"/>
        <v>1279200</v>
      </c>
      <c r="J30" s="88" t="s">
        <v>130</v>
      </c>
      <c r="K30" s="88" t="s">
        <v>9</v>
      </c>
      <c r="L30" s="46">
        <v>1</v>
      </c>
      <c r="M30" s="88" t="s">
        <v>5</v>
      </c>
      <c r="N30" s="88" t="s">
        <v>9</v>
      </c>
      <c r="O30" s="155">
        <v>1</v>
      </c>
      <c r="P30" s="93" t="s">
        <v>155</v>
      </c>
      <c r="Q30" s="84">
        <f t="shared" si="4"/>
        <v>1279200</v>
      </c>
      <c r="R30" s="98"/>
      <c r="S30" s="137"/>
      <c r="T30" s="148"/>
      <c r="U30" s="148"/>
      <c r="V30" s="148"/>
    </row>
    <row r="31" spans="1:22" s="120" customFormat="1" ht="20.100000000000001" customHeight="1" x14ac:dyDescent="0.15">
      <c r="A31" s="79"/>
      <c r="B31" s="67"/>
      <c r="C31" s="76"/>
      <c r="D31" s="47"/>
      <c r="F31" s="48"/>
      <c r="G31" s="82"/>
      <c r="H31" s="49" t="s">
        <v>64</v>
      </c>
      <c r="I31" s="46"/>
      <c r="J31" s="88"/>
      <c r="K31" s="88"/>
      <c r="L31" s="46"/>
      <c r="M31" s="88"/>
      <c r="N31" s="88"/>
      <c r="O31" s="155"/>
      <c r="P31" s="93"/>
      <c r="Q31" s="84">
        <f>SUM(Q32:Q34)</f>
        <v>2040000</v>
      </c>
      <c r="R31" s="98"/>
      <c r="S31" s="137"/>
      <c r="T31" s="148"/>
      <c r="U31" s="148"/>
      <c r="V31" s="148"/>
    </row>
    <row r="32" spans="1:22" s="120" customFormat="1" ht="20.100000000000001" customHeight="1" x14ac:dyDescent="0.15">
      <c r="A32" s="79"/>
      <c r="B32" s="67"/>
      <c r="C32" s="76"/>
      <c r="D32" s="47"/>
      <c r="F32" s="48"/>
      <c r="G32" s="82"/>
      <c r="H32" s="49" t="s">
        <v>163</v>
      </c>
      <c r="I32" s="46">
        <v>40000</v>
      </c>
      <c r="J32" s="88" t="s">
        <v>1</v>
      </c>
      <c r="K32" s="88" t="s">
        <v>9</v>
      </c>
      <c r="L32" s="46">
        <v>12</v>
      </c>
      <c r="M32" s="88" t="s">
        <v>5</v>
      </c>
      <c r="N32" s="88" t="s">
        <v>9</v>
      </c>
      <c r="O32" s="155">
        <v>2</v>
      </c>
      <c r="P32" s="93" t="s">
        <v>12</v>
      </c>
      <c r="Q32" s="84">
        <f>I32*L32*O32</f>
        <v>960000</v>
      </c>
      <c r="R32" s="98"/>
      <c r="S32" s="137"/>
      <c r="T32" s="148"/>
      <c r="U32" s="148"/>
      <c r="V32" s="148"/>
    </row>
    <row r="33" spans="1:22" s="147" customFormat="1" ht="20.100000000000001" customHeight="1" x14ac:dyDescent="0.15">
      <c r="A33" s="79"/>
      <c r="B33" s="67"/>
      <c r="C33" s="76"/>
      <c r="D33" s="47"/>
      <c r="E33" s="120"/>
      <c r="F33" s="48"/>
      <c r="G33" s="82"/>
      <c r="H33" s="49" t="s">
        <v>186</v>
      </c>
      <c r="I33" s="46">
        <v>60000</v>
      </c>
      <c r="J33" s="88" t="s">
        <v>130</v>
      </c>
      <c r="K33" s="88" t="s">
        <v>9</v>
      </c>
      <c r="L33" s="46">
        <v>6</v>
      </c>
      <c r="M33" s="88" t="s">
        <v>125</v>
      </c>
      <c r="N33" s="88" t="s">
        <v>9</v>
      </c>
      <c r="O33" s="155">
        <v>1</v>
      </c>
      <c r="P33" s="93" t="s">
        <v>155</v>
      </c>
      <c r="Q33" s="84">
        <f>I33*L33*O33</f>
        <v>360000</v>
      </c>
      <c r="R33" s="98"/>
      <c r="S33" s="137"/>
      <c r="T33" s="148"/>
      <c r="U33" s="150"/>
      <c r="V33" s="150"/>
    </row>
    <row r="34" spans="1:22" s="120" customFormat="1" ht="20.100000000000001" customHeight="1" x14ac:dyDescent="0.15">
      <c r="A34" s="79"/>
      <c r="B34" s="67"/>
      <c r="C34" s="56"/>
      <c r="D34" s="28"/>
      <c r="E34" s="251"/>
      <c r="F34" s="57"/>
      <c r="G34" s="252"/>
      <c r="H34" s="58" t="s">
        <v>168</v>
      </c>
      <c r="I34" s="50">
        <v>120000</v>
      </c>
      <c r="J34" s="89" t="s">
        <v>130</v>
      </c>
      <c r="K34" s="89" t="s">
        <v>9</v>
      </c>
      <c r="L34" s="50">
        <v>6</v>
      </c>
      <c r="M34" s="89" t="s">
        <v>125</v>
      </c>
      <c r="N34" s="89" t="s">
        <v>9</v>
      </c>
      <c r="O34" s="156">
        <v>1</v>
      </c>
      <c r="P34" s="90" t="s">
        <v>155</v>
      </c>
      <c r="Q34" s="83">
        <f>I34*L34*O34</f>
        <v>720000</v>
      </c>
      <c r="R34" s="98"/>
      <c r="S34" s="137"/>
      <c r="T34" s="148"/>
      <c r="U34" s="148"/>
      <c r="V34" s="148"/>
    </row>
    <row r="35" spans="1:22" s="120" customFormat="1" ht="20.100000000000001" customHeight="1" x14ac:dyDescent="0.15">
      <c r="A35" s="79"/>
      <c r="B35" s="67"/>
      <c r="C35" s="76" t="s">
        <v>80</v>
      </c>
      <c r="D35" s="47">
        <v>15563390</v>
      </c>
      <c r="E35" s="47">
        <f>Q35</f>
        <v>16046950</v>
      </c>
      <c r="F35" s="48">
        <f>E35-D35</f>
        <v>483560</v>
      </c>
      <c r="G35" s="99">
        <f>E35/D35*100</f>
        <v>103.10703516393281</v>
      </c>
      <c r="H35" s="49" t="s">
        <v>172</v>
      </c>
      <c r="I35" s="46"/>
      <c r="J35" s="88"/>
      <c r="K35" s="88"/>
      <c r="L35" s="46"/>
      <c r="M35" s="88"/>
      <c r="N35" s="88"/>
      <c r="O35" s="155"/>
      <c r="P35" s="93"/>
      <c r="Q35" s="127">
        <f>Q36+Q37</f>
        <v>16046950</v>
      </c>
      <c r="R35" s="98"/>
      <c r="S35" s="137"/>
      <c r="T35" s="148"/>
      <c r="U35" s="148"/>
      <c r="V35" s="148"/>
    </row>
    <row r="36" spans="1:22" s="120" customFormat="1" ht="20.100000000000001" customHeight="1" x14ac:dyDescent="0.15">
      <c r="A36" s="79"/>
      <c r="B36" s="67"/>
      <c r="C36" s="76"/>
      <c r="D36" s="47"/>
      <c r="E36" s="47"/>
      <c r="F36" s="48"/>
      <c r="G36" s="99"/>
      <c r="H36" s="49" t="s">
        <v>173</v>
      </c>
      <c r="I36" s="46">
        <f>E8+E19</f>
        <v>177642940</v>
      </c>
      <c r="J36" s="88" t="s">
        <v>130</v>
      </c>
      <c r="K36" s="88" t="s">
        <v>169</v>
      </c>
      <c r="L36" s="46">
        <v>12</v>
      </c>
      <c r="M36" s="88" t="s">
        <v>125</v>
      </c>
      <c r="N36" s="88"/>
      <c r="O36" s="155"/>
      <c r="P36" s="93"/>
      <c r="Q36" s="127">
        <f>ROUNDDOWN((I36/L36),-1)</f>
        <v>14803570</v>
      </c>
      <c r="R36" s="98"/>
      <c r="S36" s="137"/>
      <c r="T36" s="148"/>
      <c r="U36" s="148"/>
      <c r="V36" s="148"/>
    </row>
    <row r="37" spans="1:22" s="120" customFormat="1" ht="20.100000000000001" customHeight="1" x14ac:dyDescent="0.15">
      <c r="A37" s="79"/>
      <c r="B37" s="67"/>
      <c r="C37" s="56"/>
      <c r="D37" s="28"/>
      <c r="E37" s="28"/>
      <c r="F37" s="57"/>
      <c r="G37" s="161"/>
      <c r="H37" s="58" t="s">
        <v>243</v>
      </c>
      <c r="I37" s="50">
        <v>207230</v>
      </c>
      <c r="J37" s="89" t="s">
        <v>130</v>
      </c>
      <c r="K37" s="89" t="s">
        <v>9</v>
      </c>
      <c r="L37" s="50">
        <v>6</v>
      </c>
      <c r="M37" s="89" t="s">
        <v>125</v>
      </c>
      <c r="N37" s="89"/>
      <c r="O37" s="156"/>
      <c r="P37" s="90"/>
      <c r="Q37" s="253">
        <f>I37*L37</f>
        <v>1243380</v>
      </c>
      <c r="R37" s="98"/>
      <c r="S37" s="137"/>
      <c r="T37" s="148"/>
      <c r="U37" s="148"/>
      <c r="V37" s="148"/>
    </row>
    <row r="38" spans="1:22" s="120" customFormat="1" ht="20.100000000000001" customHeight="1" x14ac:dyDescent="0.15">
      <c r="A38" s="79"/>
      <c r="B38" s="67"/>
      <c r="C38" s="76" t="s">
        <v>67</v>
      </c>
      <c r="D38" s="47">
        <v>15147760</v>
      </c>
      <c r="E38" s="47">
        <f>Q38</f>
        <v>17328800</v>
      </c>
      <c r="F38" s="48">
        <f>E38-D38</f>
        <v>2181040</v>
      </c>
      <c r="G38" s="114">
        <f>E38/D38*100</f>
        <v>114.39843250751267</v>
      </c>
      <c r="H38" s="49" t="s">
        <v>74</v>
      </c>
      <c r="I38" s="46"/>
      <c r="J38" s="88"/>
      <c r="K38" s="88"/>
      <c r="L38" s="46"/>
      <c r="M38" s="88"/>
      <c r="N38" s="88"/>
      <c r="O38" s="155"/>
      <c r="P38" s="93"/>
      <c r="Q38" s="84">
        <f>SUM(Q39:Q43)</f>
        <v>17328800</v>
      </c>
      <c r="R38" s="98"/>
      <c r="S38" s="137"/>
      <c r="T38" s="148"/>
      <c r="U38" s="148"/>
      <c r="V38" s="148"/>
    </row>
    <row r="39" spans="1:22" s="120" customFormat="1" ht="20.100000000000001" customHeight="1" x14ac:dyDescent="0.15">
      <c r="A39" s="79"/>
      <c r="B39" s="67"/>
      <c r="C39" s="76"/>
      <c r="D39" s="47"/>
      <c r="F39" s="48"/>
      <c r="G39" s="82"/>
      <c r="H39" s="49" t="s">
        <v>45</v>
      </c>
      <c r="I39" s="46">
        <f>I36</f>
        <v>177642940</v>
      </c>
      <c r="J39" s="88" t="s">
        <v>1</v>
      </c>
      <c r="K39" s="88" t="s">
        <v>9</v>
      </c>
      <c r="L39" s="126">
        <v>4.5</v>
      </c>
      <c r="M39" s="88" t="s">
        <v>25</v>
      </c>
      <c r="N39" s="88"/>
      <c r="O39" s="155"/>
      <c r="P39" s="93"/>
      <c r="Q39" s="84">
        <f>ROUNDDOWN((I39*L39/100),-1)</f>
        <v>7993930</v>
      </c>
      <c r="R39" s="98"/>
      <c r="S39" s="137"/>
      <c r="T39" s="148"/>
      <c r="U39" s="148"/>
      <c r="V39" s="148"/>
    </row>
    <row r="40" spans="1:22" s="120" customFormat="1" ht="20.100000000000001" customHeight="1" x14ac:dyDescent="0.15">
      <c r="A40" s="79"/>
      <c r="B40" s="67"/>
      <c r="C40" s="76"/>
      <c r="D40" s="47"/>
      <c r="F40" s="48"/>
      <c r="G40" s="82"/>
      <c r="H40" s="49" t="s">
        <v>52</v>
      </c>
      <c r="I40" s="46">
        <f>I36</f>
        <v>177642940</v>
      </c>
      <c r="J40" s="88" t="s">
        <v>1</v>
      </c>
      <c r="K40" s="88" t="s">
        <v>9</v>
      </c>
      <c r="L40" s="125">
        <v>3.335</v>
      </c>
      <c r="M40" s="88" t="s">
        <v>25</v>
      </c>
      <c r="N40" s="88"/>
      <c r="O40" s="155"/>
      <c r="P40" s="93"/>
      <c r="Q40" s="84">
        <f>ROUNDDOWN((I40*L40/100),-1)</f>
        <v>5924390</v>
      </c>
      <c r="R40" s="98"/>
      <c r="S40" s="137" t="s">
        <v>223</v>
      </c>
      <c r="T40" s="148" t="s">
        <v>115</v>
      </c>
      <c r="U40" s="98">
        <f>세입예산!Q9</f>
        <v>211018690</v>
      </c>
      <c r="V40" s="148"/>
    </row>
    <row r="41" spans="1:22" s="120" customFormat="1" ht="20.100000000000001" customHeight="1" x14ac:dyDescent="0.15">
      <c r="A41" s="79"/>
      <c r="B41" s="67"/>
      <c r="C41" s="76"/>
      <c r="D41" s="47"/>
      <c r="F41" s="48"/>
      <c r="G41" s="82"/>
      <c r="H41" s="49" t="s">
        <v>39</v>
      </c>
      <c r="I41" s="46">
        <f>Q40</f>
        <v>5924390</v>
      </c>
      <c r="J41" s="88" t="s">
        <v>1</v>
      </c>
      <c r="K41" s="88" t="s">
        <v>9</v>
      </c>
      <c r="L41" s="59">
        <v>10.25</v>
      </c>
      <c r="M41" s="88" t="s">
        <v>25</v>
      </c>
      <c r="N41" s="88"/>
      <c r="O41" s="155"/>
      <c r="P41" s="93"/>
      <c r="Q41" s="84">
        <f>ROUNDDOWN((I41*L41/100),-1)</f>
        <v>607240</v>
      </c>
      <c r="R41" s="98"/>
      <c r="S41" s="137"/>
      <c r="T41" s="148" t="s">
        <v>224</v>
      </c>
      <c r="U41" s="98">
        <f>세입예산!E5</f>
        <v>291545000</v>
      </c>
      <c r="V41" s="148"/>
    </row>
    <row r="42" spans="1:22" s="120" customFormat="1" ht="20.100000000000001" customHeight="1" x14ac:dyDescent="0.15">
      <c r="A42" s="79"/>
      <c r="B42" s="67"/>
      <c r="C42" s="76"/>
      <c r="D42" s="47"/>
      <c r="F42" s="48"/>
      <c r="G42" s="82"/>
      <c r="H42" s="49" t="s">
        <v>47</v>
      </c>
      <c r="I42" s="46">
        <f>I36-Q9-Q10-Q21-Q22</f>
        <v>137212100</v>
      </c>
      <c r="J42" s="88" t="s">
        <v>1</v>
      </c>
      <c r="K42" s="88" t="s">
        <v>9</v>
      </c>
      <c r="L42" s="59">
        <v>1.25</v>
      </c>
      <c r="M42" s="88" t="s">
        <v>25</v>
      </c>
      <c r="N42" s="88"/>
      <c r="O42" s="155"/>
      <c r="P42" s="93"/>
      <c r="Q42" s="84">
        <f>ROUNDDOWN((I42*L42/100),-1)</f>
        <v>1715150</v>
      </c>
      <c r="R42" s="98"/>
      <c r="S42" s="137"/>
      <c r="T42" s="148"/>
      <c r="U42" s="148"/>
      <c r="V42" s="148"/>
    </row>
    <row r="43" spans="1:22" s="120" customFormat="1" ht="20.100000000000001" customHeight="1" x14ac:dyDescent="0.15">
      <c r="A43" s="79"/>
      <c r="B43" s="67"/>
      <c r="C43" s="76"/>
      <c r="D43" s="47"/>
      <c r="F43" s="48"/>
      <c r="G43" s="82"/>
      <c r="H43" s="49" t="s">
        <v>59</v>
      </c>
      <c r="I43" s="46">
        <f>I36-Q9-Q10-Q21-Q22</f>
        <v>137212100</v>
      </c>
      <c r="J43" s="88" t="s">
        <v>1</v>
      </c>
      <c r="K43" s="88" t="s">
        <v>184</v>
      </c>
      <c r="L43" s="103">
        <v>0.79300000000000004</v>
      </c>
      <c r="M43" s="88" t="s">
        <v>25</v>
      </c>
      <c r="N43" s="88"/>
      <c r="O43" s="155"/>
      <c r="P43" s="93"/>
      <c r="Q43" s="84">
        <f>ROUNDDOWN((I43*L43/100),-1)</f>
        <v>1088090</v>
      </c>
      <c r="R43" s="98"/>
      <c r="S43" s="137"/>
      <c r="T43" s="148"/>
      <c r="U43" s="148"/>
      <c r="V43" s="148"/>
    </row>
    <row r="44" spans="1:22" s="120" customFormat="1" ht="20.100000000000001" customHeight="1" x14ac:dyDescent="0.15">
      <c r="A44" s="79"/>
      <c r="B44" s="333" t="s">
        <v>63</v>
      </c>
      <c r="C44" s="333"/>
      <c r="D44" s="34">
        <f>SUM(D45:D54)</f>
        <v>3530000</v>
      </c>
      <c r="E44" s="34">
        <f>SUM(E45:E54)</f>
        <v>3240000</v>
      </c>
      <c r="F44" s="70">
        <f t="shared" ref="F44:F57" si="5">E44-D44</f>
        <v>-290000</v>
      </c>
      <c r="G44" s="95">
        <f t="shared" ref="G44:G57" si="6">E44/D44*100</f>
        <v>91.784702549575073</v>
      </c>
      <c r="H44" s="64"/>
      <c r="I44" s="44"/>
      <c r="J44" s="86"/>
      <c r="K44" s="86"/>
      <c r="L44" s="44"/>
      <c r="M44" s="86"/>
      <c r="N44" s="86"/>
      <c r="O44" s="153"/>
      <c r="P44" s="91"/>
      <c r="Q44" s="121"/>
      <c r="R44" s="98"/>
      <c r="S44" s="137" t="s">
        <v>222</v>
      </c>
      <c r="T44" s="148" t="s">
        <v>115</v>
      </c>
      <c r="U44" s="98">
        <f>E7</f>
        <v>211018690</v>
      </c>
      <c r="V44" s="148"/>
    </row>
    <row r="45" spans="1:22" s="147" customFormat="1" ht="20.100000000000001" customHeight="1" x14ac:dyDescent="0.15">
      <c r="A45" s="79"/>
      <c r="B45" s="67"/>
      <c r="C45" s="78" t="s">
        <v>48</v>
      </c>
      <c r="D45" s="54">
        <v>3330000</v>
      </c>
      <c r="E45" s="54">
        <f>SUM(Q45+Q46+Q49+Q48)</f>
        <v>2840000</v>
      </c>
      <c r="F45" s="53">
        <f t="shared" si="5"/>
        <v>-490000</v>
      </c>
      <c r="G45" s="205">
        <f t="shared" si="6"/>
        <v>85.285285285285283</v>
      </c>
      <c r="H45" s="55" t="s">
        <v>191</v>
      </c>
      <c r="I45" s="45">
        <v>50000</v>
      </c>
      <c r="J45" s="87" t="s">
        <v>1</v>
      </c>
      <c r="K45" s="87" t="s">
        <v>9</v>
      </c>
      <c r="L45" s="45">
        <v>4</v>
      </c>
      <c r="M45" s="87" t="s">
        <v>10</v>
      </c>
      <c r="N45" s="87"/>
      <c r="O45" s="154"/>
      <c r="P45" s="92"/>
      <c r="Q45" s="118">
        <f>I45*L45</f>
        <v>200000</v>
      </c>
      <c r="R45" s="98"/>
      <c r="S45" s="98"/>
      <c r="T45" s="148" t="s">
        <v>134</v>
      </c>
      <c r="U45" s="146">
        <f>E44+E55+E77</f>
        <v>27320000</v>
      </c>
      <c r="V45" s="150"/>
    </row>
    <row r="46" spans="1:22" s="147" customFormat="1" ht="20.100000000000001" customHeight="1" x14ac:dyDescent="0.15">
      <c r="A46" s="79"/>
      <c r="B46" s="67"/>
      <c r="C46" s="76"/>
      <c r="D46" s="47"/>
      <c r="E46" s="47"/>
      <c r="F46" s="48"/>
      <c r="G46" s="114"/>
      <c r="H46" s="49" t="s">
        <v>127</v>
      </c>
      <c r="I46" s="46">
        <v>100000</v>
      </c>
      <c r="J46" s="88" t="s">
        <v>130</v>
      </c>
      <c r="K46" s="88" t="s">
        <v>184</v>
      </c>
      <c r="L46" s="46">
        <v>2</v>
      </c>
      <c r="M46" s="88" t="s">
        <v>128</v>
      </c>
      <c r="N46" s="88"/>
      <c r="O46" s="155"/>
      <c r="P46" s="93"/>
      <c r="Q46" s="84">
        <f>I46*L46</f>
        <v>200000</v>
      </c>
      <c r="R46" s="98"/>
      <c r="S46" s="98"/>
      <c r="T46" s="148" t="s">
        <v>110</v>
      </c>
      <c r="U46" s="146">
        <f>E80</f>
        <v>50170000</v>
      </c>
      <c r="V46" s="150"/>
    </row>
    <row r="47" spans="1:22" s="147" customFormat="1" ht="20.100000000000001" customHeight="1" x14ac:dyDescent="0.15">
      <c r="A47" s="79"/>
      <c r="B47" s="66"/>
      <c r="C47" s="76"/>
      <c r="D47" s="47"/>
      <c r="E47" s="47"/>
      <c r="F47" s="48"/>
      <c r="G47" s="99"/>
      <c r="H47" s="49" t="s">
        <v>195</v>
      </c>
      <c r="I47" s="46"/>
      <c r="J47" s="88"/>
      <c r="K47" s="88"/>
      <c r="L47" s="46"/>
      <c r="M47" s="88"/>
      <c r="N47" s="88"/>
      <c r="O47" s="155"/>
      <c r="P47" s="93"/>
      <c r="Q47" s="84"/>
      <c r="R47" s="98"/>
      <c r="S47" s="98"/>
      <c r="T47" s="148"/>
      <c r="U47" s="146"/>
      <c r="V47" s="150"/>
    </row>
    <row r="48" spans="1:22" s="147" customFormat="1" ht="20.100000000000001" customHeight="1" x14ac:dyDescent="0.15">
      <c r="A48" s="79"/>
      <c r="B48" s="66"/>
      <c r="C48" s="76"/>
      <c r="D48" s="47"/>
      <c r="E48" s="47"/>
      <c r="F48" s="48"/>
      <c r="G48" s="99"/>
      <c r="H48" s="49" t="s">
        <v>196</v>
      </c>
      <c r="I48" s="46">
        <v>50000</v>
      </c>
      <c r="J48" s="88" t="s">
        <v>130</v>
      </c>
      <c r="K48" s="88" t="s">
        <v>184</v>
      </c>
      <c r="L48" s="46">
        <v>4</v>
      </c>
      <c r="M48" s="88" t="s">
        <v>128</v>
      </c>
      <c r="N48" s="88"/>
      <c r="O48" s="155"/>
      <c r="P48" s="93"/>
      <c r="Q48" s="84">
        <f>I48*L48</f>
        <v>200000</v>
      </c>
      <c r="R48" s="254"/>
      <c r="S48" s="98"/>
      <c r="T48" s="148"/>
      <c r="U48" s="146"/>
      <c r="V48" s="150"/>
    </row>
    <row r="49" spans="1:22" s="147" customFormat="1" ht="20.100000000000001" customHeight="1" x14ac:dyDescent="0.15">
      <c r="A49" s="79"/>
      <c r="B49" s="203"/>
      <c r="C49" s="361"/>
      <c r="D49" s="47"/>
      <c r="E49" s="47"/>
      <c r="F49" s="48"/>
      <c r="G49" s="99"/>
      <c r="H49" s="49" t="s">
        <v>149</v>
      </c>
      <c r="I49" s="46"/>
      <c r="J49" s="88"/>
      <c r="K49" s="88"/>
      <c r="L49" s="46"/>
      <c r="M49" s="88"/>
      <c r="N49" s="88"/>
      <c r="O49" s="155"/>
      <c r="P49" s="93"/>
      <c r="Q49" s="84">
        <f>SUM(Q50:Q53)</f>
        <v>2240000</v>
      </c>
      <c r="R49" s="98"/>
      <c r="S49" s="98"/>
      <c r="T49" s="148" t="s">
        <v>194</v>
      </c>
      <c r="U49" s="146">
        <f>E132+E135+E138</f>
        <v>3036310</v>
      </c>
      <c r="V49" s="150"/>
    </row>
    <row r="50" spans="1:22" s="147" customFormat="1" ht="20.100000000000001" customHeight="1" x14ac:dyDescent="0.15">
      <c r="A50" s="79"/>
      <c r="B50" s="203"/>
      <c r="C50" s="362"/>
      <c r="D50" s="47"/>
      <c r="E50" s="120"/>
      <c r="F50" s="48"/>
      <c r="G50" s="82"/>
      <c r="H50" s="49" t="s">
        <v>56</v>
      </c>
      <c r="I50" s="46">
        <v>10000</v>
      </c>
      <c r="J50" s="88" t="s">
        <v>1</v>
      </c>
      <c r="K50" s="88" t="s">
        <v>9</v>
      </c>
      <c r="L50" s="46">
        <v>20</v>
      </c>
      <c r="M50" s="88" t="s">
        <v>12</v>
      </c>
      <c r="N50" s="88" t="s">
        <v>9</v>
      </c>
      <c r="O50" s="155">
        <v>2</v>
      </c>
      <c r="P50" s="93" t="s">
        <v>10</v>
      </c>
      <c r="Q50" s="84">
        <f>I50*L50*O50</f>
        <v>400000</v>
      </c>
      <c r="R50" s="98"/>
      <c r="S50" s="98"/>
      <c r="T50" s="148"/>
      <c r="U50" s="146">
        <f>SUM(U44:U49)</f>
        <v>291545000</v>
      </c>
      <c r="V50" s="146">
        <f>세입예산!E5-U50</f>
        <v>0</v>
      </c>
    </row>
    <row r="51" spans="1:22" s="147" customFormat="1" ht="20.100000000000001" customHeight="1" x14ac:dyDescent="0.15">
      <c r="A51" s="79"/>
      <c r="B51" s="203"/>
      <c r="C51" s="76"/>
      <c r="D51" s="47"/>
      <c r="E51" s="120"/>
      <c r="F51" s="48"/>
      <c r="G51" s="82"/>
      <c r="H51" s="49" t="s">
        <v>73</v>
      </c>
      <c r="I51" s="46">
        <v>20000</v>
      </c>
      <c r="J51" s="88" t="s">
        <v>1</v>
      </c>
      <c r="K51" s="88" t="s">
        <v>9</v>
      </c>
      <c r="L51" s="46"/>
      <c r="M51" s="88"/>
      <c r="N51" s="88"/>
      <c r="O51" s="155">
        <v>2</v>
      </c>
      <c r="P51" s="93" t="s">
        <v>10</v>
      </c>
      <c r="Q51" s="84">
        <f>I51*O51</f>
        <v>40000</v>
      </c>
      <c r="R51" s="98"/>
      <c r="S51" s="98"/>
      <c r="T51" s="148"/>
      <c r="U51" s="150"/>
      <c r="V51" s="150"/>
    </row>
    <row r="52" spans="1:22" s="147" customFormat="1" ht="20.100000000000001" customHeight="1" x14ac:dyDescent="0.15">
      <c r="A52" s="79"/>
      <c r="B52" s="203"/>
      <c r="C52" s="76"/>
      <c r="D52" s="47"/>
      <c r="E52" s="120"/>
      <c r="F52" s="48"/>
      <c r="G52" s="82"/>
      <c r="H52" s="49" t="s">
        <v>57</v>
      </c>
      <c r="I52" s="46">
        <v>3000</v>
      </c>
      <c r="J52" s="88" t="s">
        <v>1</v>
      </c>
      <c r="K52" s="88" t="s">
        <v>9</v>
      </c>
      <c r="L52" s="46">
        <v>100</v>
      </c>
      <c r="M52" s="88" t="s">
        <v>12</v>
      </c>
      <c r="N52" s="88" t="s">
        <v>9</v>
      </c>
      <c r="O52" s="155">
        <v>1</v>
      </c>
      <c r="P52" s="93" t="s">
        <v>10</v>
      </c>
      <c r="Q52" s="84">
        <f>I52*L52*O52</f>
        <v>300000</v>
      </c>
      <c r="R52" s="98"/>
      <c r="S52" s="98"/>
      <c r="T52" s="148"/>
      <c r="U52" s="150"/>
      <c r="V52" s="150"/>
    </row>
    <row r="53" spans="1:22" s="147" customFormat="1" ht="20.100000000000001" customHeight="1" x14ac:dyDescent="0.15">
      <c r="A53" s="79"/>
      <c r="B53" s="203"/>
      <c r="C53" s="76"/>
      <c r="D53" s="28"/>
      <c r="E53" s="120"/>
      <c r="F53" s="48"/>
      <c r="G53" s="82"/>
      <c r="H53" s="58" t="s">
        <v>51</v>
      </c>
      <c r="I53" s="46">
        <v>1500000</v>
      </c>
      <c r="J53" s="88" t="s">
        <v>1</v>
      </c>
      <c r="K53" s="88" t="s">
        <v>9</v>
      </c>
      <c r="L53" s="46"/>
      <c r="M53" s="88"/>
      <c r="N53" s="88"/>
      <c r="O53" s="155">
        <v>1</v>
      </c>
      <c r="P53" s="90" t="s">
        <v>10</v>
      </c>
      <c r="Q53" s="83">
        <f>I53*O53</f>
        <v>1500000</v>
      </c>
      <c r="R53" s="98"/>
      <c r="S53" s="98"/>
      <c r="T53" s="148"/>
      <c r="U53" s="150"/>
      <c r="V53" s="150"/>
    </row>
    <row r="54" spans="1:22" s="147" customFormat="1" ht="20.100000000000001" customHeight="1" x14ac:dyDescent="0.15">
      <c r="A54" s="79"/>
      <c r="B54" s="67"/>
      <c r="C54" s="219" t="s">
        <v>17</v>
      </c>
      <c r="D54" s="28">
        <v>200000</v>
      </c>
      <c r="E54" s="34">
        <f>Q54</f>
        <v>400000</v>
      </c>
      <c r="F54" s="70">
        <f t="shared" si="5"/>
        <v>200000</v>
      </c>
      <c r="G54" s="95">
        <f t="shared" si="6"/>
        <v>200</v>
      </c>
      <c r="H54" s="58" t="s">
        <v>192</v>
      </c>
      <c r="I54" s="44">
        <v>100000</v>
      </c>
      <c r="J54" s="86" t="s">
        <v>1</v>
      </c>
      <c r="K54" s="86" t="s">
        <v>9</v>
      </c>
      <c r="L54" s="44">
        <v>4</v>
      </c>
      <c r="M54" s="86" t="s">
        <v>10</v>
      </c>
      <c r="N54" s="86"/>
      <c r="O54" s="153"/>
      <c r="P54" s="90"/>
      <c r="Q54" s="141">
        <f>I54*L54</f>
        <v>400000</v>
      </c>
      <c r="R54" s="98"/>
      <c r="S54" s="98"/>
      <c r="T54" s="148"/>
      <c r="U54" s="150"/>
      <c r="V54" s="150"/>
    </row>
    <row r="55" spans="1:22" s="120" customFormat="1" ht="20.100000000000001" customHeight="1" x14ac:dyDescent="0.15">
      <c r="A55" s="79"/>
      <c r="B55" s="333" t="s">
        <v>16</v>
      </c>
      <c r="C55" s="333"/>
      <c r="D55" s="28">
        <f>D56+D57+D60+D70+D74+D73</f>
        <v>21850000</v>
      </c>
      <c r="E55" s="159">
        <f>SUM(E56:E74)</f>
        <v>20480000</v>
      </c>
      <c r="F55" s="70">
        <f t="shared" si="5"/>
        <v>-1370000</v>
      </c>
      <c r="G55" s="95">
        <f t="shared" si="6"/>
        <v>93.729977116704816</v>
      </c>
      <c r="H55" s="58"/>
      <c r="I55" s="44"/>
      <c r="J55" s="86"/>
      <c r="K55" s="86"/>
      <c r="L55" s="44"/>
      <c r="M55" s="86"/>
      <c r="N55" s="86"/>
      <c r="O55" s="156"/>
      <c r="P55" s="90"/>
      <c r="Q55" s="142"/>
      <c r="R55" s="98"/>
      <c r="S55" s="98"/>
      <c r="T55" s="148"/>
      <c r="U55" s="148"/>
      <c r="V55" s="148"/>
    </row>
    <row r="56" spans="1:22" s="138" customFormat="1" ht="20.100000000000001" customHeight="1" x14ac:dyDescent="0.15">
      <c r="A56" s="223"/>
      <c r="B56" s="286"/>
      <c r="C56" s="71" t="s">
        <v>31</v>
      </c>
      <c r="D56" s="256">
        <v>120000</v>
      </c>
      <c r="E56" s="24">
        <f>SUM(Q56)</f>
        <v>400000</v>
      </c>
      <c r="F56" s="169">
        <f t="shared" si="5"/>
        <v>280000</v>
      </c>
      <c r="G56" s="170">
        <f t="shared" si="6"/>
        <v>333.33333333333337</v>
      </c>
      <c r="H56" s="229" t="s">
        <v>31</v>
      </c>
      <c r="I56" s="171">
        <v>100000</v>
      </c>
      <c r="J56" s="272" t="s">
        <v>1</v>
      </c>
      <c r="K56" s="272" t="s">
        <v>9</v>
      </c>
      <c r="L56" s="171">
        <v>4</v>
      </c>
      <c r="M56" s="272" t="s">
        <v>4</v>
      </c>
      <c r="N56" s="272"/>
      <c r="O56" s="232"/>
      <c r="P56" s="257"/>
      <c r="Q56" s="172">
        <f>I56*L56</f>
        <v>400000</v>
      </c>
      <c r="R56" s="98"/>
      <c r="S56" s="98"/>
      <c r="T56" s="148"/>
      <c r="U56" s="149"/>
      <c r="V56" s="149"/>
    </row>
    <row r="57" spans="1:22" s="120" customFormat="1" ht="20.100000000000001" customHeight="1" x14ac:dyDescent="0.15">
      <c r="A57" s="259"/>
      <c r="B57" s="285"/>
      <c r="C57" s="261" t="s">
        <v>89</v>
      </c>
      <c r="D57" s="262">
        <v>6300000</v>
      </c>
      <c r="E57" s="262">
        <f>SUM(Q58:Q59)</f>
        <v>4200000</v>
      </c>
      <c r="F57" s="264">
        <f t="shared" si="5"/>
        <v>-2100000</v>
      </c>
      <c r="G57" s="278">
        <f t="shared" si="6"/>
        <v>66.666666666666657</v>
      </c>
      <c r="H57" s="265" t="s">
        <v>89</v>
      </c>
      <c r="I57" s="266" t="s">
        <v>131</v>
      </c>
      <c r="J57" s="267"/>
      <c r="K57" s="267"/>
      <c r="L57" s="266"/>
      <c r="M57" s="267"/>
      <c r="N57" s="267"/>
      <c r="O57" s="268"/>
      <c r="P57" s="269"/>
      <c r="Q57" s="216"/>
      <c r="R57" s="98"/>
      <c r="S57" s="98"/>
      <c r="T57" s="148"/>
      <c r="U57" s="148"/>
      <c r="V57" s="148"/>
    </row>
    <row r="58" spans="1:22" s="147" customFormat="1" ht="20.100000000000001" customHeight="1" x14ac:dyDescent="0.15">
      <c r="A58" s="79"/>
      <c r="B58" s="60"/>
      <c r="C58" s="76"/>
      <c r="D58" s="47"/>
      <c r="E58" s="120"/>
      <c r="F58" s="48"/>
      <c r="G58" s="99"/>
      <c r="H58" s="49" t="s">
        <v>147</v>
      </c>
      <c r="I58" s="46">
        <v>170000</v>
      </c>
      <c r="J58" s="88" t="s">
        <v>1</v>
      </c>
      <c r="K58" s="88" t="s">
        <v>9</v>
      </c>
      <c r="L58" s="46">
        <v>12</v>
      </c>
      <c r="M58" s="88" t="s">
        <v>5</v>
      </c>
      <c r="N58" s="88"/>
      <c r="O58" s="155"/>
      <c r="P58" s="93"/>
      <c r="Q58" s="84">
        <f>I58*L58</f>
        <v>2040000</v>
      </c>
      <c r="R58" s="98"/>
      <c r="S58" s="98"/>
      <c r="T58" s="148"/>
      <c r="U58" s="150"/>
      <c r="V58" s="150"/>
    </row>
    <row r="59" spans="1:22" s="147" customFormat="1" ht="20.100000000000001" customHeight="1" x14ac:dyDescent="0.15">
      <c r="A59" s="79"/>
      <c r="B59" s="60"/>
      <c r="C59" s="76"/>
      <c r="D59" s="47"/>
      <c r="E59" s="120"/>
      <c r="F59" s="48"/>
      <c r="G59" s="99"/>
      <c r="H59" s="49" t="s">
        <v>148</v>
      </c>
      <c r="I59" s="46">
        <v>180000</v>
      </c>
      <c r="J59" s="88" t="s">
        <v>1</v>
      </c>
      <c r="K59" s="88" t="s">
        <v>9</v>
      </c>
      <c r="L59" s="46">
        <v>12</v>
      </c>
      <c r="M59" s="88" t="s">
        <v>125</v>
      </c>
      <c r="N59" s="88"/>
      <c r="O59" s="155"/>
      <c r="P59" s="93"/>
      <c r="Q59" s="84">
        <f>I59*L59</f>
        <v>2160000</v>
      </c>
      <c r="R59" s="98"/>
      <c r="S59" s="98"/>
      <c r="T59" s="148"/>
      <c r="U59" s="150"/>
      <c r="V59" s="150"/>
    </row>
    <row r="60" spans="1:22" s="120" customFormat="1" ht="20.100000000000001" customHeight="1" x14ac:dyDescent="0.15">
      <c r="A60" s="79"/>
      <c r="B60" s="60"/>
      <c r="C60" s="78" t="s">
        <v>109</v>
      </c>
      <c r="D60" s="54">
        <v>7170000</v>
      </c>
      <c r="E60" s="54">
        <f>SUM(Q60)</f>
        <v>7060000</v>
      </c>
      <c r="F60" s="53">
        <f>E60-D60</f>
        <v>-110000</v>
      </c>
      <c r="G60" s="97">
        <f>E60/D60*100</f>
        <v>98.465829846582992</v>
      </c>
      <c r="H60" s="55" t="s">
        <v>209</v>
      </c>
      <c r="I60" s="45"/>
      <c r="J60" s="87"/>
      <c r="K60" s="87"/>
      <c r="L60" s="45"/>
      <c r="M60" s="87"/>
      <c r="N60" s="87"/>
      <c r="O60" s="154"/>
      <c r="P60" s="92"/>
      <c r="Q60" s="118">
        <f>SUM(Q61:Q69)</f>
        <v>7060000</v>
      </c>
      <c r="R60" s="98"/>
      <c r="S60" s="98"/>
      <c r="T60" s="148"/>
      <c r="U60" s="148"/>
      <c r="V60" s="148"/>
    </row>
    <row r="61" spans="1:22" s="147" customFormat="1" ht="20.100000000000001" customHeight="1" x14ac:dyDescent="0.15">
      <c r="A61" s="79"/>
      <c r="B61" s="60"/>
      <c r="C61" s="218"/>
      <c r="D61" s="47"/>
      <c r="E61" s="120"/>
      <c r="F61" s="48"/>
      <c r="G61" s="82"/>
      <c r="H61" s="49" t="s">
        <v>68</v>
      </c>
      <c r="I61" s="46">
        <v>5000</v>
      </c>
      <c r="J61" s="88" t="s">
        <v>1</v>
      </c>
      <c r="K61" s="88" t="s">
        <v>9</v>
      </c>
      <c r="L61" s="46">
        <v>12</v>
      </c>
      <c r="M61" s="88" t="s">
        <v>5</v>
      </c>
      <c r="N61" s="88"/>
      <c r="O61" s="155"/>
      <c r="P61" s="93"/>
      <c r="Q61" s="84">
        <f t="shared" ref="Q61:Q66" si="7">I61*L61</f>
        <v>60000</v>
      </c>
      <c r="R61" s="98"/>
      <c r="S61" s="98"/>
      <c r="T61" s="148"/>
      <c r="U61" s="150"/>
      <c r="V61" s="150"/>
    </row>
    <row r="62" spans="1:22" s="147" customFormat="1" ht="20.100000000000001" customHeight="1" x14ac:dyDescent="0.15">
      <c r="A62" s="79"/>
      <c r="B62" s="60"/>
      <c r="C62" s="218"/>
      <c r="D62" s="47"/>
      <c r="E62" s="120"/>
      <c r="F62" s="48"/>
      <c r="G62" s="82"/>
      <c r="H62" s="49" t="s">
        <v>35</v>
      </c>
      <c r="I62" s="46">
        <v>70000</v>
      </c>
      <c r="J62" s="88" t="s">
        <v>1</v>
      </c>
      <c r="K62" s="88" t="s">
        <v>9</v>
      </c>
      <c r="L62" s="46">
        <v>12</v>
      </c>
      <c r="M62" s="88" t="s">
        <v>5</v>
      </c>
      <c r="N62" s="88"/>
      <c r="O62" s="155"/>
      <c r="P62" s="93"/>
      <c r="Q62" s="84">
        <f t="shared" si="7"/>
        <v>840000</v>
      </c>
      <c r="R62" s="98"/>
      <c r="S62" s="98"/>
      <c r="T62" s="148"/>
      <c r="U62" s="150"/>
      <c r="V62" s="150"/>
    </row>
    <row r="63" spans="1:22" s="147" customFormat="1" ht="20.100000000000001" customHeight="1" x14ac:dyDescent="0.15">
      <c r="A63" s="79"/>
      <c r="B63" s="60"/>
      <c r="C63" s="218"/>
      <c r="D63" s="47"/>
      <c r="E63" s="120"/>
      <c r="F63" s="48"/>
      <c r="G63" s="82"/>
      <c r="H63" s="49" t="s">
        <v>54</v>
      </c>
      <c r="I63" s="46">
        <v>120000</v>
      </c>
      <c r="J63" s="88" t="s">
        <v>1</v>
      </c>
      <c r="K63" s="88" t="s">
        <v>9</v>
      </c>
      <c r="L63" s="46">
        <v>12</v>
      </c>
      <c r="M63" s="88" t="s">
        <v>5</v>
      </c>
      <c r="N63" s="88"/>
      <c r="O63" s="155"/>
      <c r="P63" s="93"/>
      <c r="Q63" s="84">
        <f t="shared" si="7"/>
        <v>1440000</v>
      </c>
      <c r="R63" s="98"/>
      <c r="S63" s="98"/>
      <c r="T63" s="148"/>
      <c r="U63" s="150"/>
      <c r="V63" s="150"/>
    </row>
    <row r="64" spans="1:22" s="147" customFormat="1" ht="20.100000000000001" customHeight="1" x14ac:dyDescent="0.15">
      <c r="A64" s="79"/>
      <c r="B64" s="60"/>
      <c r="C64" s="218"/>
      <c r="D64" s="47"/>
      <c r="E64" s="120"/>
      <c r="F64" s="48"/>
      <c r="G64" s="82"/>
      <c r="H64" s="49" t="s">
        <v>66</v>
      </c>
      <c r="I64" s="46">
        <v>15000</v>
      </c>
      <c r="J64" s="88" t="s">
        <v>1</v>
      </c>
      <c r="K64" s="88" t="s">
        <v>9</v>
      </c>
      <c r="L64" s="46">
        <v>6</v>
      </c>
      <c r="M64" s="88" t="s">
        <v>5</v>
      </c>
      <c r="N64" s="88"/>
      <c r="O64" s="155"/>
      <c r="P64" s="93"/>
      <c r="Q64" s="84">
        <f t="shared" si="7"/>
        <v>90000</v>
      </c>
      <c r="R64" s="98"/>
      <c r="S64" s="98"/>
      <c r="T64" s="148"/>
      <c r="U64" s="150"/>
      <c r="V64" s="150"/>
    </row>
    <row r="65" spans="1:22" s="138" customFormat="1" ht="20.100000000000001" customHeight="1" x14ac:dyDescent="0.15">
      <c r="A65" s="79"/>
      <c r="B65" s="60"/>
      <c r="C65" s="76"/>
      <c r="D65" s="47"/>
      <c r="E65" s="120"/>
      <c r="F65" s="48"/>
      <c r="G65" s="82"/>
      <c r="H65" s="49" t="s">
        <v>46</v>
      </c>
      <c r="I65" s="46">
        <v>5000</v>
      </c>
      <c r="J65" s="88" t="s">
        <v>1</v>
      </c>
      <c r="K65" s="88" t="s">
        <v>9</v>
      </c>
      <c r="L65" s="46">
        <v>12</v>
      </c>
      <c r="M65" s="88" t="s">
        <v>5</v>
      </c>
      <c r="N65" s="88"/>
      <c r="O65" s="155"/>
      <c r="P65" s="93"/>
      <c r="Q65" s="84">
        <f t="shared" si="7"/>
        <v>60000</v>
      </c>
      <c r="R65" s="98"/>
      <c r="S65" s="98"/>
      <c r="T65" s="148"/>
      <c r="U65" s="149"/>
      <c r="V65" s="149"/>
    </row>
    <row r="66" spans="1:22" s="147" customFormat="1" ht="20.100000000000001" customHeight="1" x14ac:dyDescent="0.15">
      <c r="A66" s="79"/>
      <c r="B66" s="60"/>
      <c r="C66" s="76"/>
      <c r="D66" s="47"/>
      <c r="E66" s="120"/>
      <c r="F66" s="48"/>
      <c r="G66" s="82"/>
      <c r="H66" s="49" t="s">
        <v>171</v>
      </c>
      <c r="I66" s="46">
        <v>60000</v>
      </c>
      <c r="J66" s="88" t="s">
        <v>130</v>
      </c>
      <c r="K66" s="88" t="s">
        <v>9</v>
      </c>
      <c r="L66" s="46">
        <v>12</v>
      </c>
      <c r="M66" s="88" t="s">
        <v>125</v>
      </c>
      <c r="N66" s="88"/>
      <c r="O66" s="155"/>
      <c r="P66" s="93"/>
      <c r="Q66" s="84">
        <f t="shared" si="7"/>
        <v>720000</v>
      </c>
      <c r="R66" s="98"/>
      <c r="S66" s="98"/>
      <c r="T66" s="148"/>
      <c r="U66" s="150"/>
      <c r="V66" s="150"/>
    </row>
    <row r="67" spans="1:22" s="138" customFormat="1" ht="20.100000000000001" customHeight="1" x14ac:dyDescent="0.15">
      <c r="A67" s="79"/>
      <c r="B67" s="61"/>
      <c r="C67" s="76"/>
      <c r="D67" s="47"/>
      <c r="E67" s="120"/>
      <c r="F67" s="48"/>
      <c r="G67" s="82"/>
      <c r="H67" s="49" t="s">
        <v>69</v>
      </c>
      <c r="I67" s="46">
        <v>450000</v>
      </c>
      <c r="J67" s="88" t="s">
        <v>1</v>
      </c>
      <c r="K67" s="88" t="s">
        <v>9</v>
      </c>
      <c r="L67" s="46">
        <v>4</v>
      </c>
      <c r="M67" s="88" t="s">
        <v>4</v>
      </c>
      <c r="N67" s="88"/>
      <c r="O67" s="155"/>
      <c r="P67" s="93"/>
      <c r="Q67" s="84">
        <f>I67*L67</f>
        <v>1800000</v>
      </c>
      <c r="R67" s="98"/>
      <c r="S67" s="98"/>
      <c r="T67" s="148"/>
      <c r="U67" s="149"/>
      <c r="V67" s="149"/>
    </row>
    <row r="68" spans="1:22" s="147" customFormat="1" ht="20.100000000000001" customHeight="1" x14ac:dyDescent="0.15">
      <c r="A68" s="79"/>
      <c r="B68" s="61"/>
      <c r="C68" s="76"/>
      <c r="D68" s="47"/>
      <c r="E68" s="120"/>
      <c r="F68" s="48"/>
      <c r="G68" s="82"/>
      <c r="H68" s="49" t="s">
        <v>61</v>
      </c>
      <c r="I68" s="46">
        <v>2000000</v>
      </c>
      <c r="J68" s="88" t="s">
        <v>1</v>
      </c>
      <c r="K68" s="88" t="s">
        <v>9</v>
      </c>
      <c r="L68" s="46">
        <v>1</v>
      </c>
      <c r="M68" s="88" t="s">
        <v>10</v>
      </c>
      <c r="N68" s="88"/>
      <c r="O68" s="155"/>
      <c r="P68" s="93"/>
      <c r="Q68" s="84">
        <f>I68*L68</f>
        <v>2000000</v>
      </c>
      <c r="R68" s="98"/>
      <c r="S68" s="98"/>
      <c r="T68" s="148"/>
      <c r="U68" s="150"/>
      <c r="V68" s="150"/>
    </row>
    <row r="69" spans="1:22" s="147" customFormat="1" ht="20.100000000000001" customHeight="1" x14ac:dyDescent="0.15">
      <c r="A69" s="79"/>
      <c r="B69" s="67"/>
      <c r="C69" s="76"/>
      <c r="D69" s="47"/>
      <c r="E69" s="120"/>
      <c r="F69" s="48"/>
      <c r="G69" s="82"/>
      <c r="H69" s="204" t="s">
        <v>85</v>
      </c>
      <c r="I69" s="46">
        <v>50000</v>
      </c>
      <c r="J69" s="88" t="s">
        <v>1</v>
      </c>
      <c r="K69" s="88" t="s">
        <v>9</v>
      </c>
      <c r="L69" s="46">
        <v>1</v>
      </c>
      <c r="M69" s="88" t="s">
        <v>10</v>
      </c>
      <c r="N69" s="88"/>
      <c r="O69" s="155"/>
      <c r="P69" s="93"/>
      <c r="Q69" s="84">
        <f>I69*L69</f>
        <v>50000</v>
      </c>
      <c r="R69" s="98"/>
      <c r="S69" s="98"/>
      <c r="T69" s="148"/>
      <c r="U69" s="150"/>
      <c r="V69" s="150"/>
    </row>
    <row r="70" spans="1:22" s="120" customFormat="1" ht="20.100000000000001" customHeight="1" x14ac:dyDescent="0.15">
      <c r="A70" s="79"/>
      <c r="B70" s="67"/>
      <c r="C70" s="78" t="s">
        <v>29</v>
      </c>
      <c r="D70" s="54">
        <v>1760000</v>
      </c>
      <c r="E70" s="54">
        <f>SUM(Q71:Q72)</f>
        <v>1820000</v>
      </c>
      <c r="F70" s="53">
        <f>E70-D70</f>
        <v>60000</v>
      </c>
      <c r="G70" s="97">
        <f>E70/D70*100</f>
        <v>103.40909090909092</v>
      </c>
      <c r="H70" s="55" t="s">
        <v>29</v>
      </c>
      <c r="I70" s="45"/>
      <c r="J70" s="87"/>
      <c r="K70" s="87"/>
      <c r="L70" s="45"/>
      <c r="M70" s="87"/>
      <c r="N70" s="87"/>
      <c r="O70" s="154"/>
      <c r="P70" s="92"/>
      <c r="Q70" s="129"/>
      <c r="R70" s="98"/>
      <c r="S70" s="98"/>
      <c r="T70" s="148"/>
      <c r="U70" s="148"/>
      <c r="V70" s="148"/>
    </row>
    <row r="71" spans="1:22" s="147" customFormat="1" ht="20.100000000000001" customHeight="1" x14ac:dyDescent="0.15">
      <c r="A71" s="79"/>
      <c r="B71" s="67"/>
      <c r="C71" s="76"/>
      <c r="D71" s="47"/>
      <c r="E71" s="120"/>
      <c r="F71" s="48"/>
      <c r="G71" s="82"/>
      <c r="H71" s="49" t="s">
        <v>42</v>
      </c>
      <c r="I71" s="46">
        <v>120000</v>
      </c>
      <c r="J71" s="88" t="s">
        <v>1</v>
      </c>
      <c r="K71" s="88" t="s">
        <v>9</v>
      </c>
      <c r="L71" s="120"/>
      <c r="M71" s="120"/>
      <c r="N71" s="88"/>
      <c r="O71" s="46">
        <v>12</v>
      </c>
      <c r="P71" s="88" t="s">
        <v>5</v>
      </c>
      <c r="Q71" s="84">
        <f>I71*O71</f>
        <v>1440000</v>
      </c>
      <c r="R71" s="98"/>
      <c r="S71" s="98"/>
      <c r="T71" s="148"/>
      <c r="U71" s="150"/>
      <c r="V71" s="150"/>
    </row>
    <row r="72" spans="1:22" s="138" customFormat="1" ht="20.100000000000001" customHeight="1" x14ac:dyDescent="0.15">
      <c r="A72" s="163"/>
      <c r="B72" s="218"/>
      <c r="C72" s="76"/>
      <c r="D72" s="98"/>
      <c r="E72" s="122"/>
      <c r="F72" s="46"/>
      <c r="G72" s="82"/>
      <c r="H72" s="49" t="s">
        <v>84</v>
      </c>
      <c r="I72" s="46">
        <v>190000</v>
      </c>
      <c r="J72" s="88" t="s">
        <v>1</v>
      </c>
      <c r="K72" s="88" t="s">
        <v>9</v>
      </c>
      <c r="L72" s="120"/>
      <c r="M72" s="120"/>
      <c r="N72" s="88"/>
      <c r="O72" s="46">
        <v>2</v>
      </c>
      <c r="P72" s="88" t="s">
        <v>10</v>
      </c>
      <c r="Q72" s="84">
        <f>I72*O72</f>
        <v>380000</v>
      </c>
      <c r="R72" s="98"/>
      <c r="S72" s="98"/>
      <c r="T72" s="148"/>
      <c r="U72" s="149"/>
      <c r="V72" s="149"/>
    </row>
    <row r="73" spans="1:22" s="147" customFormat="1" ht="20.100000000000001" customHeight="1" x14ac:dyDescent="0.15">
      <c r="A73" s="79"/>
      <c r="B73" s="67"/>
      <c r="C73" s="219" t="s">
        <v>170</v>
      </c>
      <c r="D73" s="34">
        <v>6000000</v>
      </c>
      <c r="E73" s="198">
        <f>Q73</f>
        <v>6000000</v>
      </c>
      <c r="F73" s="70">
        <f>E73-D73</f>
        <v>0</v>
      </c>
      <c r="G73" s="199"/>
      <c r="H73" s="64" t="s">
        <v>170</v>
      </c>
      <c r="I73" s="44">
        <v>500000</v>
      </c>
      <c r="J73" s="86" t="s">
        <v>130</v>
      </c>
      <c r="K73" s="86" t="s">
        <v>9</v>
      </c>
      <c r="L73" s="200"/>
      <c r="M73" s="200"/>
      <c r="N73" s="86"/>
      <c r="O73" s="44">
        <v>12</v>
      </c>
      <c r="P73" s="86" t="s">
        <v>128</v>
      </c>
      <c r="Q73" s="119">
        <f>I73*O73</f>
        <v>6000000</v>
      </c>
      <c r="R73" s="98"/>
      <c r="S73" s="98"/>
      <c r="T73" s="148"/>
      <c r="U73" s="150"/>
      <c r="V73" s="150"/>
    </row>
    <row r="74" spans="1:22" s="120" customFormat="1" ht="20.100000000000001" customHeight="1" x14ac:dyDescent="0.15">
      <c r="A74" s="79"/>
      <c r="B74" s="67"/>
      <c r="C74" s="68" t="s">
        <v>53</v>
      </c>
      <c r="D74" s="47">
        <v>500000</v>
      </c>
      <c r="E74" s="47">
        <f>Q74</f>
        <v>1000000</v>
      </c>
      <c r="F74" s="48">
        <f>E74-D74</f>
        <v>500000</v>
      </c>
      <c r="G74" s="114">
        <f>E74/D74*100</f>
        <v>200</v>
      </c>
      <c r="H74" s="158" t="s">
        <v>143</v>
      </c>
      <c r="I74" s="46"/>
      <c r="J74" s="88"/>
      <c r="K74" s="88"/>
      <c r="L74" s="46"/>
      <c r="M74" s="88"/>
      <c r="N74" s="88"/>
      <c r="O74" s="155"/>
      <c r="P74" s="93"/>
      <c r="Q74" s="127">
        <f>Q75</f>
        <v>1000000</v>
      </c>
      <c r="R74" s="98"/>
      <c r="S74" s="98"/>
      <c r="T74" s="148"/>
      <c r="U74" s="148"/>
      <c r="V74" s="148"/>
    </row>
    <row r="75" spans="1:22" s="147" customFormat="1" ht="20.100000000000001" customHeight="1" x14ac:dyDescent="0.15">
      <c r="A75" s="79"/>
      <c r="B75" s="67"/>
      <c r="C75" s="68"/>
      <c r="D75" s="47"/>
      <c r="E75" s="47"/>
      <c r="F75" s="48"/>
      <c r="G75" s="99"/>
      <c r="H75" s="49" t="s">
        <v>164</v>
      </c>
      <c r="I75" s="46">
        <v>200000</v>
      </c>
      <c r="J75" s="88" t="s">
        <v>1</v>
      </c>
      <c r="K75" s="88" t="s">
        <v>9</v>
      </c>
      <c r="L75" s="46">
        <v>5</v>
      </c>
      <c r="M75" s="88" t="s">
        <v>128</v>
      </c>
      <c r="N75" s="88"/>
      <c r="O75" s="155"/>
      <c r="P75" s="93"/>
      <c r="Q75" s="141">
        <f>I75*L75</f>
        <v>1000000</v>
      </c>
      <c r="R75" s="98"/>
      <c r="S75" s="98"/>
      <c r="T75" s="148"/>
      <c r="U75" s="150"/>
      <c r="V75" s="150"/>
    </row>
    <row r="76" spans="1:22" s="120" customFormat="1" ht="20.100000000000001" customHeight="1" x14ac:dyDescent="0.15">
      <c r="A76" s="332" t="s">
        <v>50</v>
      </c>
      <c r="B76" s="325"/>
      <c r="C76" s="325"/>
      <c r="D76" s="104">
        <f>D77</f>
        <v>4000000</v>
      </c>
      <c r="E76" s="104">
        <f>E77</f>
        <v>3600000</v>
      </c>
      <c r="F76" s="74">
        <f t="shared" ref="F76:F82" si="8">E76-D76</f>
        <v>-400000</v>
      </c>
      <c r="G76" s="131">
        <v>0</v>
      </c>
      <c r="H76" s="64"/>
      <c r="I76" s="44"/>
      <c r="J76" s="86"/>
      <c r="K76" s="86"/>
      <c r="L76" s="44"/>
      <c r="M76" s="86"/>
      <c r="N76" s="86"/>
      <c r="O76" s="153"/>
      <c r="P76" s="91"/>
      <c r="Q76" s="121"/>
      <c r="R76" s="98"/>
      <c r="S76" s="98"/>
      <c r="T76" s="148"/>
      <c r="U76" s="148"/>
      <c r="V76" s="148"/>
    </row>
    <row r="77" spans="1:22" s="120" customFormat="1" ht="20.100000000000001" customHeight="1" x14ac:dyDescent="0.15">
      <c r="A77" s="79"/>
      <c r="B77" s="333" t="s">
        <v>18</v>
      </c>
      <c r="C77" s="333"/>
      <c r="D77" s="28">
        <f>D78+D79</f>
        <v>4000000</v>
      </c>
      <c r="E77" s="28">
        <f>E78+E79</f>
        <v>3600000</v>
      </c>
      <c r="F77" s="70">
        <f t="shared" si="8"/>
        <v>-400000</v>
      </c>
      <c r="G77" s="132">
        <v>0</v>
      </c>
      <c r="H77" s="58"/>
      <c r="I77" s="44"/>
      <c r="J77" s="86"/>
      <c r="K77" s="86"/>
      <c r="L77" s="44"/>
      <c r="M77" s="86"/>
      <c r="N77" s="86"/>
      <c r="O77" s="156"/>
      <c r="P77" s="90"/>
      <c r="Q77" s="121"/>
      <c r="R77" s="98"/>
      <c r="S77" s="98"/>
      <c r="T77" s="148"/>
      <c r="U77" s="148"/>
      <c r="V77" s="148"/>
    </row>
    <row r="78" spans="1:22" s="147" customFormat="1" ht="20.100000000000001" customHeight="1" x14ac:dyDescent="0.15">
      <c r="A78" s="79"/>
      <c r="B78" s="67"/>
      <c r="C78" s="56" t="s">
        <v>41</v>
      </c>
      <c r="D78" s="28">
        <v>4000000</v>
      </c>
      <c r="E78" s="28">
        <f>Q78</f>
        <v>3600000</v>
      </c>
      <c r="F78" s="70">
        <f t="shared" si="8"/>
        <v>-400000</v>
      </c>
      <c r="G78" s="133">
        <v>0</v>
      </c>
      <c r="H78" s="58" t="s">
        <v>41</v>
      </c>
      <c r="I78" s="44">
        <v>300000</v>
      </c>
      <c r="J78" s="86" t="s">
        <v>1</v>
      </c>
      <c r="K78" s="86" t="s">
        <v>9</v>
      </c>
      <c r="L78" s="148"/>
      <c r="M78" s="148"/>
      <c r="N78" s="86"/>
      <c r="O78" s="44">
        <v>12</v>
      </c>
      <c r="P78" s="86" t="s">
        <v>10</v>
      </c>
      <c r="Q78" s="119">
        <f>I78*O78</f>
        <v>3600000</v>
      </c>
      <c r="R78" s="98"/>
      <c r="S78" s="98"/>
      <c r="T78" s="148"/>
      <c r="U78" s="150"/>
      <c r="V78" s="150"/>
    </row>
    <row r="79" spans="1:22" s="120" customFormat="1" ht="20.100000000000001" customHeight="1" x14ac:dyDescent="0.15">
      <c r="A79" s="215"/>
      <c r="B79" s="27"/>
      <c r="C79" s="219" t="s">
        <v>70</v>
      </c>
      <c r="D79" s="28">
        <v>0</v>
      </c>
      <c r="E79" s="28">
        <f>Q79</f>
        <v>0</v>
      </c>
      <c r="F79" s="70">
        <f t="shared" si="8"/>
        <v>0</v>
      </c>
      <c r="G79" s="133">
        <v>0</v>
      </c>
      <c r="H79" s="58" t="s">
        <v>70</v>
      </c>
      <c r="I79" s="44">
        <v>0</v>
      </c>
      <c r="J79" s="86" t="s">
        <v>1</v>
      </c>
      <c r="K79" s="88" t="s">
        <v>9</v>
      </c>
      <c r="L79" s="44"/>
      <c r="M79" s="86"/>
      <c r="N79" s="86"/>
      <c r="O79" s="44">
        <v>0</v>
      </c>
      <c r="P79" s="86" t="s">
        <v>10</v>
      </c>
      <c r="Q79" s="119">
        <f>I79*O79</f>
        <v>0</v>
      </c>
      <c r="R79" s="98"/>
      <c r="S79" s="98"/>
      <c r="T79" s="148"/>
      <c r="U79" s="148"/>
      <c r="V79" s="148"/>
    </row>
    <row r="80" spans="1:22" s="120" customFormat="1" ht="20.100000000000001" customHeight="1" x14ac:dyDescent="0.15">
      <c r="A80" s="332" t="s">
        <v>13</v>
      </c>
      <c r="B80" s="332"/>
      <c r="C80" s="332"/>
      <c r="D80" s="62">
        <f>D81</f>
        <v>54022200</v>
      </c>
      <c r="E80" s="62">
        <f>E81</f>
        <v>50170000</v>
      </c>
      <c r="F80" s="74">
        <f t="shared" si="8"/>
        <v>-3852200</v>
      </c>
      <c r="G80" s="94">
        <f>E80/D80*100</f>
        <v>92.869227835963727</v>
      </c>
      <c r="H80" s="58"/>
      <c r="I80" s="44"/>
      <c r="J80" s="86"/>
      <c r="K80" s="86"/>
      <c r="L80" s="44"/>
      <c r="M80" s="86"/>
      <c r="N80" s="86"/>
      <c r="O80" s="156"/>
      <c r="P80" s="90"/>
      <c r="Q80" s="121"/>
      <c r="R80" s="98"/>
      <c r="S80" s="98"/>
      <c r="T80" s="148"/>
      <c r="U80" s="148"/>
      <c r="V80" s="148"/>
    </row>
    <row r="81" spans="1:22" s="120" customFormat="1" ht="20.100000000000001" customHeight="1" x14ac:dyDescent="0.15">
      <c r="A81" s="79"/>
      <c r="B81" s="333" t="s">
        <v>110</v>
      </c>
      <c r="C81" s="333"/>
      <c r="D81" s="28">
        <f>D82+D131</f>
        <v>54022200</v>
      </c>
      <c r="E81" s="28">
        <f>E82+E131</f>
        <v>50170000</v>
      </c>
      <c r="F81" s="70">
        <f t="shared" si="8"/>
        <v>-3852200</v>
      </c>
      <c r="G81" s="95">
        <f>E81/D81*100</f>
        <v>92.869227835963727</v>
      </c>
      <c r="H81" s="58"/>
      <c r="I81" s="44"/>
      <c r="J81" s="86"/>
      <c r="K81" s="86"/>
      <c r="L81" s="44"/>
      <c r="M81" s="86"/>
      <c r="N81" s="86"/>
      <c r="O81" s="156"/>
      <c r="P81" s="90"/>
      <c r="Q81" s="119"/>
      <c r="R81" s="98"/>
      <c r="S81" s="98"/>
      <c r="T81" s="148"/>
      <c r="U81" s="148"/>
      <c r="V81" s="148"/>
    </row>
    <row r="82" spans="1:22" s="202" customFormat="1" ht="20.100000000000001" customHeight="1" x14ac:dyDescent="0.15">
      <c r="A82" s="79"/>
      <c r="B82" s="67"/>
      <c r="C82" s="76" t="s">
        <v>111</v>
      </c>
      <c r="D82" s="54">
        <v>52774200</v>
      </c>
      <c r="E82" s="54">
        <f>Q82+Q89+Q92+Q94+Q98+Q102+Q103+Q106+Q109+Q115+Q121+Q123+Q127+Q130</f>
        <v>49000000</v>
      </c>
      <c r="F82" s="53">
        <f t="shared" si="8"/>
        <v>-3774200</v>
      </c>
      <c r="G82" s="205">
        <f>E82/D82*100</f>
        <v>92.848399407286138</v>
      </c>
      <c r="H82" s="55" t="s">
        <v>202</v>
      </c>
      <c r="I82" s="45"/>
      <c r="J82" s="87"/>
      <c r="K82" s="87"/>
      <c r="L82" s="45"/>
      <c r="M82" s="87"/>
      <c r="N82" s="87"/>
      <c r="O82" s="154"/>
      <c r="P82" s="92"/>
      <c r="Q82" s="84">
        <f>SUM(Q83:Q88)</f>
        <v>17600000</v>
      </c>
      <c r="R82" s="98"/>
      <c r="S82" s="98"/>
      <c r="T82" s="148"/>
      <c r="U82" s="201"/>
      <c r="V82" s="201"/>
    </row>
    <row r="83" spans="1:22" s="120" customFormat="1" ht="20.100000000000001" customHeight="1" x14ac:dyDescent="0.15">
      <c r="A83" s="79"/>
      <c r="B83" s="67"/>
      <c r="C83" s="76"/>
      <c r="D83" s="47"/>
      <c r="E83" s="98"/>
      <c r="F83" s="48"/>
      <c r="G83" s="99"/>
      <c r="H83" s="49" t="s">
        <v>201</v>
      </c>
      <c r="I83" s="46">
        <v>10000</v>
      </c>
      <c r="J83" s="88" t="s">
        <v>130</v>
      </c>
      <c r="K83" s="88" t="s">
        <v>184</v>
      </c>
      <c r="L83" s="46">
        <v>200</v>
      </c>
      <c r="M83" s="88" t="s">
        <v>155</v>
      </c>
      <c r="N83" s="88" t="s">
        <v>184</v>
      </c>
      <c r="O83" s="155">
        <v>2</v>
      </c>
      <c r="P83" s="93" t="s">
        <v>128</v>
      </c>
      <c r="Q83" s="84">
        <f>I83*L83*O83</f>
        <v>4000000</v>
      </c>
      <c r="R83" s="98"/>
      <c r="S83" s="98"/>
      <c r="T83" s="148"/>
      <c r="U83" s="148"/>
      <c r="V83" s="148"/>
    </row>
    <row r="84" spans="1:22" s="138" customFormat="1" ht="20.100000000000001" customHeight="1" x14ac:dyDescent="0.15">
      <c r="A84" s="223"/>
      <c r="B84" s="255"/>
      <c r="C84" s="71"/>
      <c r="D84" s="256"/>
      <c r="E84" s="226"/>
      <c r="F84" s="227"/>
      <c r="G84" s="228"/>
      <c r="H84" s="229" t="s">
        <v>197</v>
      </c>
      <c r="I84" s="230">
        <v>10000</v>
      </c>
      <c r="J84" s="231" t="s">
        <v>1</v>
      </c>
      <c r="K84" s="231" t="s">
        <v>9</v>
      </c>
      <c r="L84" s="230">
        <v>200</v>
      </c>
      <c r="M84" s="231" t="s">
        <v>12</v>
      </c>
      <c r="N84" s="231" t="s">
        <v>9</v>
      </c>
      <c r="O84" s="232">
        <v>1</v>
      </c>
      <c r="P84" s="257" t="s">
        <v>10</v>
      </c>
      <c r="Q84" s="258">
        <f>I84*L84*O84</f>
        <v>2000000</v>
      </c>
      <c r="R84" s="98"/>
      <c r="S84" s="98"/>
      <c r="T84" s="148"/>
      <c r="U84" s="149"/>
      <c r="V84" s="149"/>
    </row>
    <row r="85" spans="1:22" s="147" customFormat="1" ht="20.100000000000001" customHeight="1" x14ac:dyDescent="0.15">
      <c r="A85" s="259"/>
      <c r="B85" s="260"/>
      <c r="C85" s="261"/>
      <c r="D85" s="262"/>
      <c r="E85" s="263"/>
      <c r="F85" s="264"/>
      <c r="G85" s="271"/>
      <c r="H85" s="265" t="s">
        <v>198</v>
      </c>
      <c r="I85" s="266">
        <v>7000</v>
      </c>
      <c r="J85" s="267" t="s">
        <v>1</v>
      </c>
      <c r="K85" s="267" t="s">
        <v>9</v>
      </c>
      <c r="L85" s="266">
        <v>200</v>
      </c>
      <c r="M85" s="267" t="s">
        <v>12</v>
      </c>
      <c r="N85" s="267" t="s">
        <v>9</v>
      </c>
      <c r="O85" s="268">
        <v>3</v>
      </c>
      <c r="P85" s="269" t="s">
        <v>10</v>
      </c>
      <c r="Q85" s="270">
        <f>I85*L85*O85</f>
        <v>4200000</v>
      </c>
      <c r="R85" s="98"/>
      <c r="S85" s="98"/>
      <c r="T85" s="148"/>
      <c r="U85" s="150"/>
      <c r="V85" s="150"/>
    </row>
    <row r="86" spans="1:22" s="147" customFormat="1" ht="20.100000000000001" customHeight="1" x14ac:dyDescent="0.15">
      <c r="A86" s="79"/>
      <c r="B86" s="67"/>
      <c r="C86" s="76"/>
      <c r="D86" s="47"/>
      <c r="E86" s="120"/>
      <c r="F86" s="48"/>
      <c r="G86" s="82"/>
      <c r="H86" s="49" t="s">
        <v>55</v>
      </c>
      <c r="I86" s="46">
        <v>12000</v>
      </c>
      <c r="J86" s="88" t="s">
        <v>1</v>
      </c>
      <c r="K86" s="88" t="s">
        <v>9</v>
      </c>
      <c r="L86" s="46">
        <v>200</v>
      </c>
      <c r="M86" s="88" t="s">
        <v>12</v>
      </c>
      <c r="N86" s="88" t="s">
        <v>9</v>
      </c>
      <c r="O86" s="155">
        <v>1</v>
      </c>
      <c r="P86" s="93" t="s">
        <v>10</v>
      </c>
      <c r="Q86" s="84">
        <f>I86*L86*O86</f>
        <v>2400000</v>
      </c>
      <c r="R86" s="98"/>
      <c r="S86" s="98"/>
      <c r="T86" s="148"/>
      <c r="U86" s="150"/>
      <c r="V86" s="150"/>
    </row>
    <row r="87" spans="1:22" s="147" customFormat="1" ht="20.100000000000001" customHeight="1" x14ac:dyDescent="0.15">
      <c r="A87" s="79"/>
      <c r="B87" s="67"/>
      <c r="C87" s="76"/>
      <c r="D87" s="47"/>
      <c r="E87" s="120"/>
      <c r="F87" s="48"/>
      <c r="G87" s="82"/>
      <c r="H87" s="49" t="s">
        <v>230</v>
      </c>
      <c r="I87" s="46">
        <v>1000000</v>
      </c>
      <c r="J87" s="88" t="s">
        <v>130</v>
      </c>
      <c r="K87" s="88"/>
      <c r="L87" s="46"/>
      <c r="M87" s="88"/>
      <c r="N87" s="88" t="s">
        <v>9</v>
      </c>
      <c r="O87" s="155">
        <v>1</v>
      </c>
      <c r="P87" s="93" t="s">
        <v>128</v>
      </c>
      <c r="Q87" s="84">
        <f>I87*O87</f>
        <v>1000000</v>
      </c>
      <c r="R87" s="98"/>
      <c r="S87" s="98"/>
      <c r="T87" s="148"/>
      <c r="U87" s="150"/>
      <c r="V87" s="150"/>
    </row>
    <row r="88" spans="1:22" s="147" customFormat="1" ht="20.100000000000001" customHeight="1" x14ac:dyDescent="0.15">
      <c r="A88" s="79"/>
      <c r="B88" s="67"/>
      <c r="C88" s="76"/>
      <c r="D88" s="47"/>
      <c r="E88" s="47"/>
      <c r="F88" s="48"/>
      <c r="G88" s="99"/>
      <c r="H88" s="49" t="s">
        <v>199</v>
      </c>
      <c r="I88" s="46">
        <v>20000</v>
      </c>
      <c r="J88" s="88" t="s">
        <v>1</v>
      </c>
      <c r="K88" s="88" t="s">
        <v>9</v>
      </c>
      <c r="L88" s="46">
        <v>200</v>
      </c>
      <c r="M88" s="88" t="s">
        <v>12</v>
      </c>
      <c r="N88" s="88" t="s">
        <v>9</v>
      </c>
      <c r="O88" s="155">
        <v>1</v>
      </c>
      <c r="P88" s="93" t="s">
        <v>10</v>
      </c>
      <c r="Q88" s="84">
        <f>I88*L88*O88</f>
        <v>4000000</v>
      </c>
      <c r="R88" s="98"/>
      <c r="S88" s="98"/>
      <c r="T88" s="148"/>
      <c r="U88" s="150"/>
      <c r="V88" s="150"/>
    </row>
    <row r="89" spans="1:22" s="120" customFormat="1" ht="20.100000000000001" customHeight="1" x14ac:dyDescent="0.15">
      <c r="A89" s="79"/>
      <c r="B89" s="67"/>
      <c r="C89" s="76"/>
      <c r="D89" s="47"/>
      <c r="E89" s="47"/>
      <c r="F89" s="48"/>
      <c r="G89" s="114"/>
      <c r="H89" s="49" t="s">
        <v>135</v>
      </c>
      <c r="I89" s="46"/>
      <c r="J89" s="88"/>
      <c r="K89" s="88"/>
      <c r="L89" s="46"/>
      <c r="M89" s="88"/>
      <c r="N89" s="88"/>
      <c r="O89" s="155"/>
      <c r="P89" s="93"/>
      <c r="Q89" s="84">
        <f>SUM(Q90:Q91)</f>
        <v>2410000</v>
      </c>
      <c r="R89" s="98"/>
      <c r="S89" s="98"/>
      <c r="T89" s="148"/>
      <c r="U89" s="148"/>
      <c r="V89" s="148"/>
    </row>
    <row r="90" spans="1:22" s="120" customFormat="1" ht="20.100000000000001" customHeight="1" x14ac:dyDescent="0.15">
      <c r="A90" s="79"/>
      <c r="B90" s="67"/>
      <c r="C90" s="76"/>
      <c r="D90" s="47"/>
      <c r="F90" s="48"/>
      <c r="G90" s="82"/>
      <c r="H90" s="49" t="s">
        <v>65</v>
      </c>
      <c r="I90" s="46">
        <v>6000</v>
      </c>
      <c r="J90" s="88" t="s">
        <v>1</v>
      </c>
      <c r="K90" s="88" t="s">
        <v>9</v>
      </c>
      <c r="L90" s="46">
        <v>200</v>
      </c>
      <c r="M90" s="88" t="s">
        <v>12</v>
      </c>
      <c r="N90" s="88" t="s">
        <v>9</v>
      </c>
      <c r="O90" s="155">
        <v>2</v>
      </c>
      <c r="P90" s="93" t="s">
        <v>10</v>
      </c>
      <c r="Q90" s="84">
        <f>I90*L90*O90</f>
        <v>2400000</v>
      </c>
      <c r="R90" s="98"/>
      <c r="S90" s="98"/>
      <c r="T90" s="148"/>
      <c r="U90" s="148"/>
      <c r="V90" s="148"/>
    </row>
    <row r="91" spans="1:22" s="120" customFormat="1" ht="20.100000000000001" customHeight="1" x14ac:dyDescent="0.15">
      <c r="A91" s="79"/>
      <c r="B91" s="67"/>
      <c r="C91" s="76"/>
      <c r="D91" s="47"/>
      <c r="F91" s="48"/>
      <c r="G91" s="82"/>
      <c r="H91" s="49" t="s">
        <v>90</v>
      </c>
      <c r="I91" s="46">
        <v>10000</v>
      </c>
      <c r="J91" s="88" t="s">
        <v>1</v>
      </c>
      <c r="K91" s="88" t="s">
        <v>9</v>
      </c>
      <c r="L91" s="46"/>
      <c r="M91" s="88"/>
      <c r="N91" s="88"/>
      <c r="O91" s="155">
        <v>1</v>
      </c>
      <c r="P91" s="88" t="s">
        <v>10</v>
      </c>
      <c r="Q91" s="84">
        <f>I91*O91</f>
        <v>10000</v>
      </c>
      <c r="R91" s="98"/>
      <c r="S91" s="98"/>
      <c r="T91" s="148"/>
      <c r="U91" s="148"/>
      <c r="V91" s="148"/>
    </row>
    <row r="92" spans="1:22" s="147" customFormat="1" ht="20.100000000000001" customHeight="1" x14ac:dyDescent="0.15">
      <c r="A92" s="79"/>
      <c r="B92" s="67"/>
      <c r="C92" s="76"/>
      <c r="D92" s="47"/>
      <c r="E92" s="47"/>
      <c r="F92" s="48"/>
      <c r="G92" s="82"/>
      <c r="H92" s="49" t="s">
        <v>203</v>
      </c>
      <c r="I92" s="46"/>
      <c r="J92" s="88"/>
      <c r="K92" s="88"/>
      <c r="L92" s="46"/>
      <c r="M92" s="88"/>
      <c r="N92" s="88"/>
      <c r="O92" s="155"/>
      <c r="P92" s="93"/>
      <c r="Q92" s="127">
        <f>Q93</f>
        <v>480000</v>
      </c>
      <c r="R92" s="98"/>
      <c r="S92" s="98"/>
      <c r="T92" s="148"/>
      <c r="U92" s="150"/>
      <c r="V92" s="150"/>
    </row>
    <row r="93" spans="1:22" s="147" customFormat="1" ht="20.100000000000001" customHeight="1" x14ac:dyDescent="0.15">
      <c r="A93" s="79"/>
      <c r="B93" s="67"/>
      <c r="C93" s="76"/>
      <c r="D93" s="47"/>
      <c r="E93" s="47"/>
      <c r="F93" s="48"/>
      <c r="G93" s="99"/>
      <c r="H93" s="49" t="s">
        <v>200</v>
      </c>
      <c r="I93" s="46">
        <v>12000</v>
      </c>
      <c r="J93" s="88" t="s">
        <v>1</v>
      </c>
      <c r="K93" s="88" t="s">
        <v>9</v>
      </c>
      <c r="L93" s="46">
        <v>10</v>
      </c>
      <c r="M93" s="88" t="s">
        <v>155</v>
      </c>
      <c r="N93" s="88"/>
      <c r="O93" s="155">
        <v>4</v>
      </c>
      <c r="P93" s="93" t="s">
        <v>10</v>
      </c>
      <c r="Q93" s="141">
        <f>I93*O93*L93</f>
        <v>480000</v>
      </c>
      <c r="R93" s="98"/>
      <c r="S93" s="98"/>
      <c r="T93" s="148"/>
      <c r="U93" s="150"/>
      <c r="V93" s="150"/>
    </row>
    <row r="94" spans="1:22" s="120" customFormat="1" ht="20.100000000000001" customHeight="1" x14ac:dyDescent="0.15">
      <c r="A94" s="79"/>
      <c r="B94" s="67"/>
      <c r="C94" s="76"/>
      <c r="D94" s="47"/>
      <c r="E94" s="47"/>
      <c r="F94" s="48"/>
      <c r="G94" s="114"/>
      <c r="H94" s="49" t="s">
        <v>136</v>
      </c>
      <c r="I94" s="46"/>
      <c r="J94" s="88"/>
      <c r="K94" s="88"/>
      <c r="L94" s="46"/>
      <c r="M94" s="88"/>
      <c r="N94" s="88"/>
      <c r="O94" s="155"/>
      <c r="P94" s="93"/>
      <c r="Q94" s="84">
        <f>SUM(Q95:Q97)</f>
        <v>7200000</v>
      </c>
      <c r="R94" s="98"/>
      <c r="S94" s="98"/>
      <c r="T94" s="148"/>
      <c r="U94" s="148"/>
      <c r="V94" s="148"/>
    </row>
    <row r="95" spans="1:22" s="214" customFormat="1" ht="20.100000000000001" customHeight="1" x14ac:dyDescent="0.15">
      <c r="A95" s="235"/>
      <c r="B95" s="236"/>
      <c r="C95" s="237"/>
      <c r="D95" s="238"/>
      <c r="E95" s="239"/>
      <c r="F95" s="240"/>
      <c r="G95" s="241"/>
      <c r="H95" s="242" t="s">
        <v>43</v>
      </c>
      <c r="I95" s="243">
        <v>7000</v>
      </c>
      <c r="J95" s="244" t="s">
        <v>1</v>
      </c>
      <c r="K95" s="244" t="s">
        <v>9</v>
      </c>
      <c r="L95" s="243">
        <v>200</v>
      </c>
      <c r="M95" s="244" t="s">
        <v>12</v>
      </c>
      <c r="N95" s="244" t="s">
        <v>9</v>
      </c>
      <c r="O95" s="245">
        <v>2</v>
      </c>
      <c r="P95" s="246" t="s">
        <v>10</v>
      </c>
      <c r="Q95" s="247">
        <f>I95*L95*O95</f>
        <v>2800000</v>
      </c>
      <c r="R95" s="248"/>
      <c r="S95" s="248"/>
      <c r="T95" s="249"/>
      <c r="U95" s="213"/>
      <c r="V95" s="213"/>
    </row>
    <row r="96" spans="1:22" s="120" customFormat="1" ht="20.100000000000001" customHeight="1" x14ac:dyDescent="0.15">
      <c r="A96" s="79"/>
      <c r="B96" s="67"/>
      <c r="C96" s="76"/>
      <c r="D96" s="47"/>
      <c r="F96" s="48"/>
      <c r="G96" s="82"/>
      <c r="H96" s="49" t="s">
        <v>71</v>
      </c>
      <c r="I96" s="46">
        <v>10000</v>
      </c>
      <c r="J96" s="88" t="s">
        <v>1</v>
      </c>
      <c r="K96" s="88" t="s">
        <v>9</v>
      </c>
      <c r="L96" s="46">
        <v>20</v>
      </c>
      <c r="M96" s="88" t="s">
        <v>12</v>
      </c>
      <c r="N96" s="88" t="s">
        <v>9</v>
      </c>
      <c r="O96" s="155">
        <v>12</v>
      </c>
      <c r="P96" s="93" t="s">
        <v>10</v>
      </c>
      <c r="Q96" s="84">
        <f>I96*L96*O96</f>
        <v>2400000</v>
      </c>
      <c r="R96" s="98"/>
      <c r="S96" s="98"/>
      <c r="T96" s="148"/>
      <c r="U96" s="148"/>
      <c r="V96" s="148"/>
    </row>
    <row r="97" spans="1:22" s="120" customFormat="1" ht="20.100000000000001" customHeight="1" x14ac:dyDescent="0.15">
      <c r="A97" s="79"/>
      <c r="B97" s="67"/>
      <c r="C97" s="76"/>
      <c r="D97" s="47"/>
      <c r="F97" s="48"/>
      <c r="G97" s="82"/>
      <c r="H97" s="49" t="s">
        <v>236</v>
      </c>
      <c r="I97" s="46">
        <v>10000</v>
      </c>
      <c r="J97" s="88" t="s">
        <v>130</v>
      </c>
      <c r="K97" s="88" t="s">
        <v>9</v>
      </c>
      <c r="L97" s="46">
        <v>200</v>
      </c>
      <c r="M97" s="88" t="s">
        <v>155</v>
      </c>
      <c r="N97" s="88" t="s">
        <v>9</v>
      </c>
      <c r="O97" s="155">
        <v>1</v>
      </c>
      <c r="P97" s="93" t="s">
        <v>128</v>
      </c>
      <c r="Q97" s="84">
        <f>I97*L97*O97</f>
        <v>2000000</v>
      </c>
      <c r="R97" s="98"/>
      <c r="S97" s="98"/>
      <c r="T97" s="148"/>
      <c r="U97" s="148"/>
      <c r="V97" s="148"/>
    </row>
    <row r="98" spans="1:22" s="120" customFormat="1" ht="20.100000000000001" customHeight="1" x14ac:dyDescent="0.15">
      <c r="A98" s="79"/>
      <c r="B98" s="67"/>
      <c r="C98" s="76"/>
      <c r="D98" s="47"/>
      <c r="E98" s="47"/>
      <c r="F98" s="48"/>
      <c r="G98" s="114"/>
      <c r="H98" s="49" t="s">
        <v>137</v>
      </c>
      <c r="I98" s="46"/>
      <c r="J98" s="88"/>
      <c r="K98" s="88"/>
      <c r="L98" s="46"/>
      <c r="M98" s="88"/>
      <c r="N98" s="88"/>
      <c r="O98" s="155"/>
      <c r="P98" s="93"/>
      <c r="Q98" s="84">
        <f>SUM(Q99:Q101)</f>
        <v>3400000</v>
      </c>
      <c r="R98" s="98"/>
      <c r="T98" s="148"/>
      <c r="U98" s="148"/>
      <c r="V98" s="148"/>
    </row>
    <row r="99" spans="1:22" s="120" customFormat="1" ht="20.100000000000001" customHeight="1" x14ac:dyDescent="0.15">
      <c r="A99" s="79"/>
      <c r="B99" s="67"/>
      <c r="C99" s="76"/>
      <c r="D99" s="47"/>
      <c r="E99" s="122"/>
      <c r="F99" s="48"/>
      <c r="G99" s="82"/>
      <c r="H99" s="49" t="s">
        <v>120</v>
      </c>
      <c r="I99" s="46">
        <v>10000</v>
      </c>
      <c r="J99" s="88" t="s">
        <v>1</v>
      </c>
      <c r="K99" s="88" t="s">
        <v>9</v>
      </c>
      <c r="L99" s="46">
        <v>4</v>
      </c>
      <c r="M99" s="88" t="s">
        <v>12</v>
      </c>
      <c r="N99" s="88" t="s">
        <v>9</v>
      </c>
      <c r="O99" s="155">
        <v>12</v>
      </c>
      <c r="P99" s="93" t="s">
        <v>10</v>
      </c>
      <c r="Q99" s="84">
        <f>I99*L99*O99</f>
        <v>480000</v>
      </c>
      <c r="R99" s="98"/>
      <c r="S99" s="98"/>
      <c r="U99" s="148"/>
      <c r="V99" s="148"/>
    </row>
    <row r="100" spans="1:22" s="120" customFormat="1" ht="20.100000000000001" customHeight="1" x14ac:dyDescent="0.15">
      <c r="A100" s="79"/>
      <c r="B100" s="67"/>
      <c r="C100" s="76"/>
      <c r="D100" s="47"/>
      <c r="E100" s="122"/>
      <c r="F100" s="48"/>
      <c r="G100" s="82"/>
      <c r="H100" s="49" t="s">
        <v>121</v>
      </c>
      <c r="I100" s="46">
        <v>10000</v>
      </c>
      <c r="J100" s="88" t="s">
        <v>1</v>
      </c>
      <c r="K100" s="88" t="s">
        <v>9</v>
      </c>
      <c r="L100" s="46">
        <v>16</v>
      </c>
      <c r="M100" s="88" t="s">
        <v>12</v>
      </c>
      <c r="N100" s="88" t="s">
        <v>9</v>
      </c>
      <c r="O100" s="155">
        <v>12</v>
      </c>
      <c r="P100" s="93" t="s">
        <v>10</v>
      </c>
      <c r="Q100" s="84">
        <f>I100*L100*O100</f>
        <v>1920000</v>
      </c>
      <c r="R100" s="98"/>
      <c r="S100" s="98"/>
      <c r="T100" s="148"/>
      <c r="U100" s="148"/>
      <c r="V100" s="148"/>
    </row>
    <row r="101" spans="1:22" s="120" customFormat="1" ht="20.100000000000001" customHeight="1" x14ac:dyDescent="0.15">
      <c r="A101" s="79"/>
      <c r="B101" s="67"/>
      <c r="C101" s="76"/>
      <c r="D101" s="47"/>
      <c r="E101" s="122"/>
      <c r="F101" s="48"/>
      <c r="G101" s="82"/>
      <c r="H101" s="49" t="s">
        <v>165</v>
      </c>
      <c r="I101" s="46">
        <v>500000</v>
      </c>
      <c r="J101" s="88" t="s">
        <v>132</v>
      </c>
      <c r="K101" s="88"/>
      <c r="L101" s="46"/>
      <c r="M101" s="88"/>
      <c r="N101" s="88" t="s">
        <v>9</v>
      </c>
      <c r="O101" s="155">
        <v>2</v>
      </c>
      <c r="P101" s="93" t="s">
        <v>10</v>
      </c>
      <c r="Q101" s="84">
        <f>I101*O101</f>
        <v>1000000</v>
      </c>
      <c r="R101" s="98"/>
      <c r="S101" s="98"/>
      <c r="T101" s="148"/>
      <c r="U101" s="148"/>
      <c r="V101" s="148"/>
    </row>
    <row r="102" spans="1:22" s="120" customFormat="1" ht="20.100000000000001" customHeight="1" x14ac:dyDescent="0.15">
      <c r="A102" s="79"/>
      <c r="B102" s="67"/>
      <c r="C102" s="76"/>
      <c r="D102" s="47"/>
      <c r="E102" s="47"/>
      <c r="F102" s="48"/>
      <c r="G102" s="99"/>
      <c r="H102" s="49" t="s">
        <v>138</v>
      </c>
      <c r="I102" s="46">
        <v>100000</v>
      </c>
      <c r="J102" s="88" t="s">
        <v>1</v>
      </c>
      <c r="K102" s="88" t="s">
        <v>9</v>
      </c>
      <c r="L102" s="46"/>
      <c r="M102" s="88"/>
      <c r="N102" s="88"/>
      <c r="O102" s="155">
        <v>1</v>
      </c>
      <c r="P102" s="93" t="s">
        <v>10</v>
      </c>
      <c r="Q102" s="141">
        <f>I102*O102</f>
        <v>100000</v>
      </c>
      <c r="R102" s="98"/>
      <c r="S102" s="98"/>
      <c r="T102" s="148"/>
      <c r="U102" s="148"/>
      <c r="V102" s="148"/>
    </row>
    <row r="103" spans="1:22" s="120" customFormat="1" ht="20.100000000000001" customHeight="1" x14ac:dyDescent="0.15">
      <c r="A103" s="79"/>
      <c r="B103" s="67"/>
      <c r="C103" s="76"/>
      <c r="D103" s="47"/>
      <c r="E103" s="47"/>
      <c r="F103" s="48"/>
      <c r="G103" s="99"/>
      <c r="H103" s="49" t="s">
        <v>144</v>
      </c>
      <c r="I103" s="46"/>
      <c r="J103" s="88"/>
      <c r="K103" s="88"/>
      <c r="L103" s="46"/>
      <c r="M103" s="88"/>
      <c r="N103" s="88"/>
      <c r="O103" s="155"/>
      <c r="P103" s="93"/>
      <c r="Q103" s="84">
        <f>SUM(Q104:Q105)</f>
        <v>1500000</v>
      </c>
      <c r="R103" s="98"/>
      <c r="S103" s="98"/>
      <c r="T103" s="148"/>
      <c r="U103" s="148"/>
      <c r="V103" s="148"/>
    </row>
    <row r="104" spans="1:22" s="138" customFormat="1" ht="20.100000000000001" customHeight="1" x14ac:dyDescent="0.15">
      <c r="A104" s="79"/>
      <c r="B104" s="67"/>
      <c r="C104" s="76"/>
      <c r="D104" s="47"/>
      <c r="E104" s="120"/>
      <c r="F104" s="48"/>
      <c r="G104" s="82"/>
      <c r="H104" s="49" t="s">
        <v>225</v>
      </c>
      <c r="I104" s="46">
        <v>500000</v>
      </c>
      <c r="J104" s="88" t="s">
        <v>1</v>
      </c>
      <c r="K104" s="88" t="s">
        <v>9</v>
      </c>
      <c r="L104" s="46"/>
      <c r="M104" s="88"/>
      <c r="N104" s="88"/>
      <c r="O104" s="155">
        <v>2</v>
      </c>
      <c r="P104" s="93" t="s">
        <v>10</v>
      </c>
      <c r="Q104" s="84">
        <f>I104*O104</f>
        <v>1000000</v>
      </c>
      <c r="R104" s="98"/>
      <c r="S104" s="98"/>
      <c r="T104" s="148"/>
      <c r="U104" s="149"/>
      <c r="V104" s="149"/>
    </row>
    <row r="105" spans="1:22" s="147" customFormat="1" ht="20.100000000000001" customHeight="1" x14ac:dyDescent="0.15">
      <c r="A105" s="79"/>
      <c r="B105" s="67"/>
      <c r="C105" s="76"/>
      <c r="D105" s="47"/>
      <c r="E105" s="47"/>
      <c r="F105" s="48"/>
      <c r="G105" s="82"/>
      <c r="H105" s="49" t="s">
        <v>60</v>
      </c>
      <c r="I105" s="46">
        <v>500000</v>
      </c>
      <c r="J105" s="88" t="s">
        <v>1</v>
      </c>
      <c r="K105" s="88" t="s">
        <v>9</v>
      </c>
      <c r="L105" s="46"/>
      <c r="M105" s="88"/>
      <c r="N105" s="88"/>
      <c r="O105" s="155">
        <v>1</v>
      </c>
      <c r="P105" s="93" t="s">
        <v>10</v>
      </c>
      <c r="Q105" s="127">
        <f>I105*O105</f>
        <v>500000</v>
      </c>
      <c r="R105" s="98"/>
      <c r="S105" s="98"/>
      <c r="T105" s="148"/>
      <c r="U105" s="150"/>
      <c r="V105" s="150"/>
    </row>
    <row r="106" spans="1:22" s="120" customFormat="1" ht="20.100000000000001" customHeight="1" x14ac:dyDescent="0.15">
      <c r="A106" s="79"/>
      <c r="B106" s="65"/>
      <c r="C106" s="65"/>
      <c r="D106" s="47"/>
      <c r="E106" s="47"/>
      <c r="F106" s="48"/>
      <c r="G106" s="99"/>
      <c r="H106" s="49" t="s">
        <v>139</v>
      </c>
      <c r="I106" s="46"/>
      <c r="J106" s="88"/>
      <c r="K106" s="88"/>
      <c r="L106" s="46"/>
      <c r="M106" s="88"/>
      <c r="N106" s="88"/>
      <c r="O106" s="155"/>
      <c r="P106" s="93"/>
      <c r="Q106" s="127">
        <f>SUM(Q107:Q108)</f>
        <v>1500000</v>
      </c>
      <c r="R106" s="98"/>
      <c r="S106" s="98"/>
      <c r="T106" s="148"/>
      <c r="U106" s="148"/>
      <c r="V106" s="148"/>
    </row>
    <row r="107" spans="1:22" s="120" customFormat="1" ht="20.100000000000001" customHeight="1" x14ac:dyDescent="0.15">
      <c r="A107" s="79"/>
      <c r="B107" s="60"/>
      <c r="C107" s="76"/>
      <c r="D107" s="47"/>
      <c r="E107" s="47"/>
      <c r="F107" s="48"/>
      <c r="G107" s="99"/>
      <c r="H107" s="49" t="s">
        <v>122</v>
      </c>
      <c r="I107" s="46">
        <v>100000</v>
      </c>
      <c r="J107" s="88" t="s">
        <v>1</v>
      </c>
      <c r="K107" s="88" t="s">
        <v>9</v>
      </c>
      <c r="L107" s="46"/>
      <c r="M107" s="88"/>
      <c r="N107" s="88"/>
      <c r="O107" s="155">
        <v>1</v>
      </c>
      <c r="P107" s="93" t="s">
        <v>10</v>
      </c>
      <c r="Q107" s="141">
        <f>I107*O107</f>
        <v>100000</v>
      </c>
      <c r="R107" s="98"/>
      <c r="S107" s="98"/>
      <c r="T107" s="148"/>
      <c r="U107" s="148"/>
      <c r="V107" s="148"/>
    </row>
    <row r="108" spans="1:22" s="147" customFormat="1" ht="20.100000000000001" customHeight="1" x14ac:dyDescent="0.15">
      <c r="A108" s="79"/>
      <c r="B108" s="60"/>
      <c r="C108" s="76"/>
      <c r="D108" s="47"/>
      <c r="E108" s="47"/>
      <c r="F108" s="48"/>
      <c r="G108" s="99"/>
      <c r="H108" s="49" t="s">
        <v>123</v>
      </c>
      <c r="I108" s="46">
        <v>7000</v>
      </c>
      <c r="J108" s="88" t="s">
        <v>130</v>
      </c>
      <c r="K108" s="88" t="s">
        <v>9</v>
      </c>
      <c r="L108" s="46">
        <v>200</v>
      </c>
      <c r="M108" s="88" t="s">
        <v>158</v>
      </c>
      <c r="N108" s="88" t="s">
        <v>9</v>
      </c>
      <c r="O108" s="155">
        <v>1</v>
      </c>
      <c r="P108" s="93" t="s">
        <v>10</v>
      </c>
      <c r="Q108" s="141">
        <f>I108*L108*O108</f>
        <v>1400000</v>
      </c>
      <c r="R108" s="98"/>
      <c r="S108" s="98"/>
      <c r="T108" s="148"/>
      <c r="U108" s="150"/>
      <c r="V108" s="150"/>
    </row>
    <row r="109" spans="1:22" s="147" customFormat="1" ht="20.100000000000001" customHeight="1" x14ac:dyDescent="0.15">
      <c r="A109" s="79"/>
      <c r="B109" s="60"/>
      <c r="C109" s="76"/>
      <c r="D109" s="47"/>
      <c r="E109" s="47"/>
      <c r="F109" s="48"/>
      <c r="G109" s="99"/>
      <c r="H109" s="49" t="s">
        <v>206</v>
      </c>
      <c r="I109" s="46"/>
      <c r="J109" s="88"/>
      <c r="K109" s="88"/>
      <c r="L109" s="46"/>
      <c r="M109" s="88"/>
      <c r="N109" s="88"/>
      <c r="O109" s="155"/>
      <c r="P109" s="93"/>
      <c r="Q109" s="141">
        <f>SUM(Q110:Q114)</f>
        <v>5200000</v>
      </c>
      <c r="R109" s="98"/>
      <c r="S109" s="98"/>
      <c r="T109" s="148"/>
      <c r="U109" s="150"/>
      <c r="V109" s="150"/>
    </row>
    <row r="110" spans="1:22" s="138" customFormat="1" ht="20.100000000000001" customHeight="1" x14ac:dyDescent="0.15">
      <c r="A110" s="79"/>
      <c r="B110" s="63"/>
      <c r="C110" s="65"/>
      <c r="D110" s="47"/>
      <c r="E110" s="47"/>
      <c r="F110" s="48"/>
      <c r="G110" s="99"/>
      <c r="H110" s="49" t="s">
        <v>204</v>
      </c>
      <c r="I110" s="46">
        <v>40000</v>
      </c>
      <c r="J110" s="88" t="s">
        <v>1</v>
      </c>
      <c r="K110" s="88" t="s">
        <v>9</v>
      </c>
      <c r="L110" s="46">
        <v>20</v>
      </c>
      <c r="M110" s="88" t="s">
        <v>12</v>
      </c>
      <c r="N110" s="88" t="s">
        <v>9</v>
      </c>
      <c r="O110" s="155">
        <v>2</v>
      </c>
      <c r="P110" s="93" t="s">
        <v>10</v>
      </c>
      <c r="Q110" s="141">
        <f>I110*L110*O110</f>
        <v>1600000</v>
      </c>
      <c r="R110" s="98"/>
      <c r="S110" s="98"/>
      <c r="T110" s="148"/>
      <c r="U110" s="149"/>
      <c r="V110" s="149"/>
    </row>
    <row r="111" spans="1:22" s="147" customFormat="1" ht="20.100000000000001" customHeight="1" x14ac:dyDescent="0.15">
      <c r="A111" s="79"/>
      <c r="B111" s="63"/>
      <c r="C111" s="65"/>
      <c r="D111" s="47"/>
      <c r="E111" s="47"/>
      <c r="F111" s="48"/>
      <c r="G111" s="99"/>
      <c r="H111" s="49" t="s">
        <v>205</v>
      </c>
      <c r="I111" s="46">
        <v>20000</v>
      </c>
      <c r="J111" s="88" t="s">
        <v>1</v>
      </c>
      <c r="K111" s="88" t="s">
        <v>9</v>
      </c>
      <c r="L111" s="46">
        <v>20</v>
      </c>
      <c r="M111" s="88" t="s">
        <v>12</v>
      </c>
      <c r="N111" s="88" t="s">
        <v>9</v>
      </c>
      <c r="O111" s="155">
        <v>2</v>
      </c>
      <c r="P111" s="93" t="s">
        <v>10</v>
      </c>
      <c r="Q111" s="141">
        <f>I111*L111*O111</f>
        <v>800000</v>
      </c>
      <c r="R111" s="98"/>
      <c r="S111" s="98"/>
      <c r="T111" s="148"/>
      <c r="U111" s="150"/>
      <c r="V111" s="150"/>
    </row>
    <row r="112" spans="1:22" s="147" customFormat="1" ht="20.100000000000001" customHeight="1" x14ac:dyDescent="0.15">
      <c r="A112" s="223"/>
      <c r="B112" s="283"/>
      <c r="C112" s="284"/>
      <c r="D112" s="256"/>
      <c r="E112" s="256"/>
      <c r="F112" s="227"/>
      <c r="G112" s="273"/>
      <c r="H112" s="229" t="s">
        <v>235</v>
      </c>
      <c r="I112" s="230">
        <v>20000</v>
      </c>
      <c r="J112" s="231" t="s">
        <v>130</v>
      </c>
      <c r="K112" s="231" t="s">
        <v>9</v>
      </c>
      <c r="L112" s="230">
        <v>10</v>
      </c>
      <c r="M112" s="231" t="s">
        <v>155</v>
      </c>
      <c r="N112" s="231" t="s">
        <v>9</v>
      </c>
      <c r="O112" s="232">
        <v>6</v>
      </c>
      <c r="P112" s="257" t="s">
        <v>128</v>
      </c>
      <c r="Q112" s="274">
        <f>I112*L112*O112</f>
        <v>1200000</v>
      </c>
      <c r="R112" s="98"/>
      <c r="S112" s="98"/>
      <c r="T112" s="148"/>
      <c r="U112" s="150"/>
      <c r="V112" s="150"/>
    </row>
    <row r="113" spans="1:22" s="147" customFormat="1" ht="20.100000000000001" customHeight="1" x14ac:dyDescent="0.15">
      <c r="A113" s="259"/>
      <c r="B113" s="279"/>
      <c r="C113" s="280"/>
      <c r="D113" s="262"/>
      <c r="E113" s="262"/>
      <c r="F113" s="264"/>
      <c r="G113" s="275"/>
      <c r="H113" s="265" t="s">
        <v>226</v>
      </c>
      <c r="I113" s="266">
        <v>25000</v>
      </c>
      <c r="J113" s="267" t="s">
        <v>130</v>
      </c>
      <c r="K113" s="267" t="s">
        <v>9</v>
      </c>
      <c r="L113" s="266">
        <v>10</v>
      </c>
      <c r="M113" s="267" t="s">
        <v>155</v>
      </c>
      <c r="N113" s="267" t="s">
        <v>9</v>
      </c>
      <c r="O113" s="268">
        <v>6</v>
      </c>
      <c r="P113" s="269" t="s">
        <v>128</v>
      </c>
      <c r="Q113" s="276">
        <f>I113*L113*O113</f>
        <v>1500000</v>
      </c>
      <c r="R113" s="98"/>
      <c r="S113" s="98"/>
      <c r="T113" s="148"/>
      <c r="U113" s="150"/>
      <c r="V113" s="150"/>
    </row>
    <row r="114" spans="1:22" s="138" customFormat="1" ht="20.100000000000001" customHeight="1" x14ac:dyDescent="0.15">
      <c r="A114" s="79"/>
      <c r="B114" s="63"/>
      <c r="C114" s="65"/>
      <c r="D114" s="47"/>
      <c r="E114" s="47"/>
      <c r="F114" s="48"/>
      <c r="G114" s="99"/>
      <c r="H114" s="49" t="s">
        <v>207</v>
      </c>
      <c r="I114" s="46">
        <v>100000</v>
      </c>
      <c r="J114" s="88" t="s">
        <v>1</v>
      </c>
      <c r="K114" s="88" t="s">
        <v>9</v>
      </c>
      <c r="L114" s="46"/>
      <c r="M114" s="88"/>
      <c r="N114" s="88"/>
      <c r="O114" s="155">
        <v>1</v>
      </c>
      <c r="P114" s="93" t="s">
        <v>10</v>
      </c>
      <c r="Q114" s="141">
        <f>I114*O114</f>
        <v>100000</v>
      </c>
      <c r="R114" s="98"/>
      <c r="S114" s="98"/>
      <c r="T114" s="148"/>
      <c r="U114" s="149"/>
      <c r="V114" s="149"/>
    </row>
    <row r="115" spans="1:22" s="120" customFormat="1" ht="20.100000000000001" customHeight="1" x14ac:dyDescent="0.15">
      <c r="A115" s="79"/>
      <c r="B115" s="63"/>
      <c r="C115" s="65"/>
      <c r="D115" s="47"/>
      <c r="E115" s="47"/>
      <c r="F115" s="48"/>
      <c r="G115" s="99"/>
      <c r="H115" s="49" t="s">
        <v>140</v>
      </c>
      <c r="I115" s="46"/>
      <c r="J115" s="88"/>
      <c r="K115" s="88"/>
      <c r="L115" s="46"/>
      <c r="M115" s="88"/>
      <c r="N115" s="88"/>
      <c r="O115" s="155"/>
      <c r="P115" s="93"/>
      <c r="Q115" s="84">
        <f>SUM(Q116:Q120)</f>
        <v>5400000</v>
      </c>
      <c r="R115" s="98"/>
      <c r="S115" s="98"/>
      <c r="T115" s="148"/>
      <c r="U115" s="148"/>
      <c r="V115" s="148"/>
    </row>
    <row r="116" spans="1:22" s="120" customFormat="1" ht="19.5" customHeight="1" x14ac:dyDescent="0.15">
      <c r="A116" s="79"/>
      <c r="B116" s="63"/>
      <c r="C116" s="65"/>
      <c r="D116" s="47"/>
      <c r="F116" s="48"/>
      <c r="G116" s="82"/>
      <c r="H116" s="49" t="s">
        <v>227</v>
      </c>
      <c r="I116" s="46">
        <v>20000</v>
      </c>
      <c r="J116" s="88" t="s">
        <v>1</v>
      </c>
      <c r="K116" s="88" t="s">
        <v>9</v>
      </c>
      <c r="L116" s="46">
        <v>12</v>
      </c>
      <c r="M116" s="88" t="s">
        <v>12</v>
      </c>
      <c r="N116" s="88" t="s">
        <v>9</v>
      </c>
      <c r="O116" s="155">
        <v>4</v>
      </c>
      <c r="P116" s="93" t="s">
        <v>10</v>
      </c>
      <c r="Q116" s="84">
        <f>I116*L116*O116</f>
        <v>960000</v>
      </c>
      <c r="R116" s="98"/>
      <c r="S116" s="98"/>
      <c r="T116" s="148"/>
      <c r="U116" s="148"/>
      <c r="V116" s="148"/>
    </row>
    <row r="117" spans="1:22" s="147" customFormat="1" ht="20.100000000000001" customHeight="1" x14ac:dyDescent="0.15">
      <c r="A117" s="79"/>
      <c r="B117" s="148"/>
      <c r="C117" s="65"/>
      <c r="D117" s="47"/>
      <c r="E117" s="120"/>
      <c r="F117" s="48"/>
      <c r="G117" s="82"/>
      <c r="H117" s="49" t="s">
        <v>228</v>
      </c>
      <c r="I117" s="46">
        <v>20000</v>
      </c>
      <c r="J117" s="88" t="s">
        <v>1</v>
      </c>
      <c r="K117" s="88" t="s">
        <v>9</v>
      </c>
      <c r="L117" s="46">
        <v>10</v>
      </c>
      <c r="M117" s="88" t="s">
        <v>12</v>
      </c>
      <c r="N117" s="88" t="s">
        <v>9</v>
      </c>
      <c r="O117" s="155">
        <v>12</v>
      </c>
      <c r="P117" s="93" t="s">
        <v>125</v>
      </c>
      <c r="Q117" s="84">
        <f>I117*L117*O117</f>
        <v>2400000</v>
      </c>
      <c r="R117" s="98"/>
      <c r="S117" s="98"/>
      <c r="T117" s="148"/>
      <c r="U117" s="150"/>
      <c r="V117" s="150"/>
    </row>
    <row r="118" spans="1:22" s="147" customFormat="1" ht="20.100000000000001" customHeight="1" x14ac:dyDescent="0.15">
      <c r="A118" s="79"/>
      <c r="B118" s="110"/>
      <c r="C118" s="65"/>
      <c r="D118" s="47"/>
      <c r="E118" s="120"/>
      <c r="F118" s="48"/>
      <c r="G118" s="82"/>
      <c r="H118" s="49" t="s">
        <v>234</v>
      </c>
      <c r="I118" s="46">
        <v>20000</v>
      </c>
      <c r="J118" s="88" t="s">
        <v>1</v>
      </c>
      <c r="K118" s="88" t="s">
        <v>9</v>
      </c>
      <c r="L118" s="46">
        <v>10</v>
      </c>
      <c r="M118" s="88" t="s">
        <v>12</v>
      </c>
      <c r="N118" s="88" t="s">
        <v>9</v>
      </c>
      <c r="O118" s="155">
        <v>6</v>
      </c>
      <c r="P118" s="93" t="s">
        <v>125</v>
      </c>
      <c r="Q118" s="84">
        <f>I118*L118*O118</f>
        <v>1200000</v>
      </c>
      <c r="R118" s="98"/>
      <c r="S118" s="98"/>
      <c r="T118" s="148"/>
      <c r="U118" s="150"/>
      <c r="V118" s="150"/>
    </row>
    <row r="119" spans="1:22" s="147" customFormat="1" ht="20.100000000000001" customHeight="1" x14ac:dyDescent="0.15">
      <c r="A119" s="79"/>
      <c r="B119" s="110"/>
      <c r="C119" s="110"/>
      <c r="D119" s="47"/>
      <c r="E119" s="120"/>
      <c r="F119" s="48"/>
      <c r="G119" s="82"/>
      <c r="H119" s="49" t="s">
        <v>233</v>
      </c>
      <c r="I119" s="46">
        <v>200000</v>
      </c>
      <c r="J119" s="88" t="s">
        <v>130</v>
      </c>
      <c r="K119" s="88" t="s">
        <v>9</v>
      </c>
      <c r="L119" s="46">
        <v>1</v>
      </c>
      <c r="M119" s="88" t="s">
        <v>155</v>
      </c>
      <c r="N119" s="88" t="s">
        <v>9</v>
      </c>
      <c r="O119" s="155">
        <v>3</v>
      </c>
      <c r="P119" s="93" t="s">
        <v>125</v>
      </c>
      <c r="Q119" s="84">
        <f t="shared" ref="Q119:Q120" si="9">I119*L119*O119</f>
        <v>600000</v>
      </c>
      <c r="R119" s="98"/>
      <c r="S119" s="98"/>
      <c r="T119" s="148"/>
      <c r="U119" s="150"/>
      <c r="V119" s="150"/>
    </row>
    <row r="120" spans="1:22" s="147" customFormat="1" ht="20.100000000000001" customHeight="1" x14ac:dyDescent="0.15">
      <c r="A120" s="79"/>
      <c r="B120" s="110"/>
      <c r="C120" s="110"/>
      <c r="D120" s="47"/>
      <c r="E120" s="120"/>
      <c r="F120" s="48"/>
      <c r="G120" s="82"/>
      <c r="H120" s="49" t="s">
        <v>229</v>
      </c>
      <c r="I120" s="46">
        <v>12000</v>
      </c>
      <c r="J120" s="88" t="s">
        <v>130</v>
      </c>
      <c r="K120" s="88" t="s">
        <v>9</v>
      </c>
      <c r="L120" s="46">
        <v>10</v>
      </c>
      <c r="M120" s="88" t="s">
        <v>155</v>
      </c>
      <c r="N120" s="88" t="s">
        <v>9</v>
      </c>
      <c r="O120" s="155">
        <v>2</v>
      </c>
      <c r="P120" s="93" t="s">
        <v>128</v>
      </c>
      <c r="Q120" s="84">
        <f t="shared" si="9"/>
        <v>240000</v>
      </c>
      <c r="R120" s="98"/>
      <c r="S120" s="98"/>
      <c r="T120" s="148"/>
      <c r="U120" s="150"/>
      <c r="V120" s="150"/>
    </row>
    <row r="121" spans="1:22" s="120" customFormat="1" ht="20.100000000000001" customHeight="1" x14ac:dyDescent="0.15">
      <c r="A121" s="79"/>
      <c r="B121" s="65"/>
      <c r="C121" s="110"/>
      <c r="D121" s="47"/>
      <c r="E121" s="47"/>
      <c r="F121" s="48"/>
      <c r="G121" s="99"/>
      <c r="H121" s="49" t="s">
        <v>190</v>
      </c>
      <c r="I121" s="46"/>
      <c r="J121" s="88"/>
      <c r="K121" s="88"/>
      <c r="L121" s="46"/>
      <c r="M121" s="88"/>
      <c r="N121" s="88"/>
      <c r="O121" s="155"/>
      <c r="P121" s="93"/>
      <c r="Q121" s="141">
        <f>Q122</f>
        <v>810000</v>
      </c>
      <c r="R121" s="98"/>
      <c r="S121" s="98"/>
      <c r="T121" s="148"/>
      <c r="U121" s="148"/>
      <c r="V121" s="148"/>
    </row>
    <row r="122" spans="1:22" s="147" customFormat="1" ht="20.100000000000001" customHeight="1" x14ac:dyDescent="0.15">
      <c r="A122" s="79"/>
      <c r="B122" s="63"/>
      <c r="C122" s="65"/>
      <c r="D122" s="47"/>
      <c r="E122" s="47"/>
      <c r="F122" s="48"/>
      <c r="G122" s="99"/>
      <c r="H122" s="49" t="s">
        <v>208</v>
      </c>
      <c r="I122" s="46">
        <v>810000</v>
      </c>
      <c r="J122" s="88" t="s">
        <v>1</v>
      </c>
      <c r="K122" s="88"/>
      <c r="L122" s="46"/>
      <c r="M122" s="88"/>
      <c r="N122" s="88"/>
      <c r="O122" s="155">
        <v>1</v>
      </c>
      <c r="P122" s="93" t="s">
        <v>10</v>
      </c>
      <c r="Q122" s="141">
        <f>I122*O122</f>
        <v>810000</v>
      </c>
      <c r="R122" s="98"/>
      <c r="S122" s="98"/>
      <c r="T122" s="148"/>
      <c r="U122" s="150"/>
      <c r="V122" s="150"/>
    </row>
    <row r="123" spans="1:22" s="197" customFormat="1" ht="20.100000000000001" customHeight="1" x14ac:dyDescent="0.15">
      <c r="A123" s="79"/>
      <c r="B123" s="66"/>
      <c r="C123" s="76"/>
      <c r="D123" s="47"/>
      <c r="E123" s="47"/>
      <c r="F123" s="49"/>
      <c r="G123" s="114"/>
      <c r="H123" s="46" t="s">
        <v>141</v>
      </c>
      <c r="I123" s="46"/>
      <c r="J123" s="88"/>
      <c r="K123" s="88"/>
      <c r="L123" s="46"/>
      <c r="M123" s="88"/>
      <c r="N123" s="88"/>
      <c r="O123" s="155"/>
      <c r="P123" s="93"/>
      <c r="Q123" s="84">
        <f>SUM(Q124:Q126)</f>
        <v>2000000</v>
      </c>
      <c r="R123" s="98"/>
      <c r="S123" s="98"/>
      <c r="T123" s="148"/>
      <c r="U123" s="196"/>
      <c r="V123" s="196"/>
    </row>
    <row r="124" spans="1:22" s="197" customFormat="1" ht="20.100000000000001" customHeight="1" x14ac:dyDescent="0.15">
      <c r="A124" s="79"/>
      <c r="B124" s="66"/>
      <c r="C124" s="76"/>
      <c r="D124" s="47"/>
      <c r="E124" s="120"/>
      <c r="F124" s="48"/>
      <c r="G124" s="82"/>
      <c r="H124" s="49" t="s">
        <v>87</v>
      </c>
      <c r="I124" s="46">
        <v>1000000</v>
      </c>
      <c r="J124" s="88" t="s">
        <v>1</v>
      </c>
      <c r="K124" s="88" t="s">
        <v>9</v>
      </c>
      <c r="L124" s="46"/>
      <c r="M124" s="88"/>
      <c r="N124" s="88"/>
      <c r="O124" s="155">
        <v>1</v>
      </c>
      <c r="P124" s="93" t="s">
        <v>10</v>
      </c>
      <c r="Q124" s="84">
        <f>I124*O124</f>
        <v>1000000</v>
      </c>
      <c r="R124" s="98"/>
      <c r="S124" s="98"/>
      <c r="T124" s="148"/>
      <c r="U124" s="196"/>
      <c r="V124" s="196"/>
    </row>
    <row r="125" spans="1:22" s="197" customFormat="1" ht="20.100000000000001" customHeight="1" x14ac:dyDescent="0.15">
      <c r="A125" s="79"/>
      <c r="B125" s="66"/>
      <c r="C125" s="76"/>
      <c r="D125" s="47"/>
      <c r="E125" s="120"/>
      <c r="F125" s="48"/>
      <c r="G125" s="82"/>
      <c r="H125" s="49" t="s">
        <v>91</v>
      </c>
      <c r="I125" s="46">
        <v>600000</v>
      </c>
      <c r="J125" s="88" t="s">
        <v>1</v>
      </c>
      <c r="K125" s="88" t="s">
        <v>9</v>
      </c>
      <c r="L125" s="46"/>
      <c r="M125" s="88"/>
      <c r="N125" s="88"/>
      <c r="O125" s="155">
        <v>1</v>
      </c>
      <c r="P125" s="93" t="s">
        <v>10</v>
      </c>
      <c r="Q125" s="84">
        <f>I125*O125</f>
        <v>600000</v>
      </c>
      <c r="R125" s="98"/>
      <c r="S125" s="98"/>
      <c r="T125" s="148"/>
      <c r="U125" s="196"/>
      <c r="V125" s="196"/>
    </row>
    <row r="126" spans="1:22" s="197" customFormat="1" ht="20.100000000000001" customHeight="1" x14ac:dyDescent="0.15">
      <c r="A126" s="79"/>
      <c r="B126" s="67"/>
      <c r="C126" s="76"/>
      <c r="D126" s="47"/>
      <c r="E126" s="120"/>
      <c r="F126" s="48"/>
      <c r="G126" s="82"/>
      <c r="H126" s="49" t="s">
        <v>103</v>
      </c>
      <c r="I126" s="46">
        <v>400000</v>
      </c>
      <c r="J126" s="88" t="s">
        <v>1</v>
      </c>
      <c r="K126" s="88" t="s">
        <v>9</v>
      </c>
      <c r="L126" s="46"/>
      <c r="M126" s="88"/>
      <c r="N126" s="88"/>
      <c r="O126" s="155">
        <v>1</v>
      </c>
      <c r="P126" s="93" t="s">
        <v>10</v>
      </c>
      <c r="Q126" s="84">
        <f>I126*O126</f>
        <v>400000</v>
      </c>
      <c r="R126" s="98"/>
      <c r="S126" s="98"/>
      <c r="T126" s="148"/>
      <c r="U126" s="196"/>
      <c r="V126" s="196"/>
    </row>
    <row r="127" spans="1:22" s="120" customFormat="1" ht="20.100000000000001" customHeight="1" x14ac:dyDescent="0.15">
      <c r="A127" s="79"/>
      <c r="B127" s="66"/>
      <c r="C127" s="76"/>
      <c r="D127" s="47"/>
      <c r="E127" s="47"/>
      <c r="F127" s="48"/>
      <c r="G127" s="99"/>
      <c r="H127" s="49" t="s">
        <v>142</v>
      </c>
      <c r="I127" s="46"/>
      <c r="J127" s="88"/>
      <c r="K127" s="88"/>
      <c r="L127" s="46"/>
      <c r="M127" s="88"/>
      <c r="N127" s="88"/>
      <c r="O127" s="155"/>
      <c r="P127" s="93"/>
      <c r="Q127" s="84">
        <f>SUM(Q128:Q129)</f>
        <v>200000</v>
      </c>
      <c r="R127" s="98"/>
      <c r="S127" s="98"/>
      <c r="T127" s="148"/>
      <c r="U127" s="148"/>
      <c r="V127" s="148"/>
    </row>
    <row r="128" spans="1:22" s="120" customFormat="1" ht="20.100000000000001" customHeight="1" x14ac:dyDescent="0.15">
      <c r="A128" s="79"/>
      <c r="B128" s="66"/>
      <c r="C128" s="76"/>
      <c r="D128" s="47"/>
      <c r="F128" s="48"/>
      <c r="G128" s="82"/>
      <c r="H128" s="49" t="s">
        <v>44</v>
      </c>
      <c r="I128" s="46">
        <v>100000</v>
      </c>
      <c r="J128" s="88" t="s">
        <v>1</v>
      </c>
      <c r="K128" s="88" t="s">
        <v>184</v>
      </c>
      <c r="L128" s="46"/>
      <c r="M128" s="88"/>
      <c r="N128" s="88"/>
      <c r="O128" s="155">
        <v>1</v>
      </c>
      <c r="P128" s="93" t="s">
        <v>10</v>
      </c>
      <c r="Q128" s="84">
        <f>I128*O128</f>
        <v>100000</v>
      </c>
      <c r="R128" s="98"/>
      <c r="S128" s="98"/>
      <c r="T128" s="148"/>
      <c r="U128" s="148"/>
      <c r="V128" s="148"/>
    </row>
    <row r="129" spans="1:22" s="120" customFormat="1" ht="20.100000000000001" customHeight="1" x14ac:dyDescent="0.15">
      <c r="A129" s="79"/>
      <c r="B129" s="66"/>
      <c r="C129" s="76"/>
      <c r="D129" s="98"/>
      <c r="E129" s="122"/>
      <c r="F129" s="46"/>
      <c r="G129" s="82"/>
      <c r="H129" s="49" t="s">
        <v>100</v>
      </c>
      <c r="I129" s="46">
        <v>100000</v>
      </c>
      <c r="J129" s="88" t="s">
        <v>1</v>
      </c>
      <c r="K129" s="88" t="s">
        <v>9</v>
      </c>
      <c r="L129" s="46"/>
      <c r="M129" s="88"/>
      <c r="N129" s="88"/>
      <c r="O129" s="155">
        <v>1</v>
      </c>
      <c r="P129" s="93" t="s">
        <v>10</v>
      </c>
      <c r="Q129" s="84">
        <f>I129*O129</f>
        <v>100000</v>
      </c>
      <c r="R129" s="98"/>
      <c r="S129" s="98"/>
      <c r="T129" s="148"/>
      <c r="U129" s="148"/>
      <c r="V129" s="148"/>
    </row>
    <row r="130" spans="1:22" s="147" customFormat="1" ht="20.100000000000001" customHeight="1" x14ac:dyDescent="0.15">
      <c r="A130" s="79"/>
      <c r="B130" s="218"/>
      <c r="C130" s="68"/>
      <c r="D130" s="28"/>
      <c r="E130" s="28"/>
      <c r="F130" s="57"/>
      <c r="G130" s="161"/>
      <c r="H130" s="58" t="s">
        <v>193</v>
      </c>
      <c r="I130" s="50">
        <v>100000</v>
      </c>
      <c r="J130" s="89" t="s">
        <v>130</v>
      </c>
      <c r="K130" s="89" t="s">
        <v>9</v>
      </c>
      <c r="L130" s="50"/>
      <c r="M130" s="89"/>
      <c r="N130" s="89"/>
      <c r="O130" s="156">
        <v>12</v>
      </c>
      <c r="P130" s="90" t="s">
        <v>128</v>
      </c>
      <c r="Q130" s="162">
        <f>I130*O130</f>
        <v>1200000</v>
      </c>
      <c r="R130" s="98"/>
      <c r="S130" s="98"/>
      <c r="T130" s="148"/>
      <c r="U130" s="150"/>
      <c r="V130" s="150"/>
    </row>
    <row r="131" spans="1:22" s="147" customFormat="1" ht="20.100000000000001" customHeight="1" x14ac:dyDescent="0.15">
      <c r="A131" s="163"/>
      <c r="B131" s="221"/>
      <c r="C131" s="219" t="s">
        <v>187</v>
      </c>
      <c r="D131" s="47">
        <v>1248000</v>
      </c>
      <c r="E131" s="47">
        <f>Q131</f>
        <v>1170000</v>
      </c>
      <c r="F131" s="48">
        <f>E131-D131</f>
        <v>-78000</v>
      </c>
      <c r="G131" s="99">
        <v>0</v>
      </c>
      <c r="H131" s="49" t="s">
        <v>188</v>
      </c>
      <c r="I131" s="46">
        <v>300</v>
      </c>
      <c r="J131" s="88" t="s">
        <v>130</v>
      </c>
      <c r="K131" s="88" t="s">
        <v>184</v>
      </c>
      <c r="L131" s="46">
        <v>75</v>
      </c>
      <c r="M131" s="88" t="s">
        <v>155</v>
      </c>
      <c r="N131" s="88" t="s">
        <v>9</v>
      </c>
      <c r="O131" s="155">
        <v>52</v>
      </c>
      <c r="P131" s="93" t="s">
        <v>189</v>
      </c>
      <c r="Q131" s="141">
        <f>I131*L131*O131</f>
        <v>1170000</v>
      </c>
      <c r="R131" s="98"/>
      <c r="S131" s="137"/>
      <c r="T131" s="148"/>
      <c r="U131" s="150"/>
      <c r="V131" s="150"/>
    </row>
    <row r="132" spans="1:22" s="147" customFormat="1" ht="20.100000000000001" customHeight="1" x14ac:dyDescent="0.15">
      <c r="A132" s="328" t="s">
        <v>175</v>
      </c>
      <c r="B132" s="329"/>
      <c r="C132" s="330"/>
      <c r="D132" s="104">
        <f>D133</f>
        <v>2040000</v>
      </c>
      <c r="E132" s="104">
        <f>E133</f>
        <v>3000000</v>
      </c>
      <c r="F132" s="74">
        <v>3000000</v>
      </c>
      <c r="G132" s="107"/>
      <c r="H132" s="64"/>
      <c r="I132" s="44"/>
      <c r="J132" s="86"/>
      <c r="K132" s="86"/>
      <c r="L132" s="44"/>
      <c r="M132" s="86"/>
      <c r="N132" s="86"/>
      <c r="O132" s="153"/>
      <c r="P132" s="91"/>
      <c r="Q132" s="142"/>
      <c r="R132" s="98"/>
      <c r="S132" s="137"/>
      <c r="T132" s="148"/>
      <c r="U132" s="150"/>
      <c r="V132" s="150"/>
    </row>
    <row r="133" spans="1:22" s="147" customFormat="1" ht="20.100000000000001" customHeight="1" x14ac:dyDescent="0.15">
      <c r="A133" s="79"/>
      <c r="B133" s="333" t="s">
        <v>175</v>
      </c>
      <c r="C133" s="333"/>
      <c r="D133" s="47">
        <f>D134</f>
        <v>2040000</v>
      </c>
      <c r="E133" s="47">
        <f>E134</f>
        <v>3000000</v>
      </c>
      <c r="F133" s="48">
        <v>3000000</v>
      </c>
      <c r="G133" s="99"/>
      <c r="H133" s="49"/>
      <c r="I133" s="46"/>
      <c r="J133" s="88"/>
      <c r="K133" s="88"/>
      <c r="L133" s="46"/>
      <c r="M133" s="88"/>
      <c r="N133" s="88"/>
      <c r="O133" s="155"/>
      <c r="P133" s="93"/>
      <c r="Q133" s="141"/>
      <c r="R133" s="98"/>
      <c r="S133" s="137"/>
      <c r="T133" s="148"/>
      <c r="U133" s="150"/>
      <c r="V133" s="150"/>
    </row>
    <row r="134" spans="1:22" s="147" customFormat="1" ht="20.100000000000001" customHeight="1" x14ac:dyDescent="0.15">
      <c r="A134" s="79"/>
      <c r="B134" s="67"/>
      <c r="C134" s="68" t="s">
        <v>176</v>
      </c>
      <c r="D134" s="34">
        <v>2040000</v>
      </c>
      <c r="E134" s="34">
        <f>Q134</f>
        <v>3000000</v>
      </c>
      <c r="F134" s="70">
        <v>3000000</v>
      </c>
      <c r="G134" s="95"/>
      <c r="H134" s="64" t="s">
        <v>177</v>
      </c>
      <c r="I134" s="44">
        <v>250000</v>
      </c>
      <c r="J134" s="86" t="s">
        <v>130</v>
      </c>
      <c r="K134" s="86" t="s">
        <v>9</v>
      </c>
      <c r="L134" s="44">
        <v>12</v>
      </c>
      <c r="M134" s="86" t="s">
        <v>125</v>
      </c>
      <c r="N134" s="86"/>
      <c r="O134" s="153"/>
      <c r="P134" s="91"/>
      <c r="Q134" s="142">
        <f>I134*L134</f>
        <v>3000000</v>
      </c>
      <c r="R134" s="98"/>
      <c r="S134" s="137"/>
      <c r="T134" s="148"/>
      <c r="U134" s="150"/>
      <c r="V134" s="150"/>
    </row>
    <row r="135" spans="1:22" s="120" customFormat="1" ht="20.100000000000001" customHeight="1" x14ac:dyDescent="0.15">
      <c r="A135" s="332" t="s">
        <v>2</v>
      </c>
      <c r="B135" s="332"/>
      <c r="C135" s="332"/>
      <c r="D135" s="104">
        <f>D136</f>
        <v>10000</v>
      </c>
      <c r="E135" s="104">
        <f>E136</f>
        <v>10000</v>
      </c>
      <c r="F135" s="74">
        <f t="shared" ref="F135:F141" si="10">E135-D135</f>
        <v>0</v>
      </c>
      <c r="G135" s="107">
        <f t="shared" ref="G135:G141" si="11">E135/D135*100</f>
        <v>100</v>
      </c>
      <c r="H135" s="64"/>
      <c r="I135" s="44"/>
      <c r="J135" s="86"/>
      <c r="K135" s="86"/>
      <c r="L135" s="44"/>
      <c r="M135" s="86"/>
      <c r="N135" s="86"/>
      <c r="O135" s="153"/>
      <c r="P135" s="91"/>
      <c r="Q135" s="121"/>
      <c r="R135" s="98"/>
      <c r="S135" s="137"/>
      <c r="T135" s="148"/>
      <c r="U135" s="148"/>
      <c r="V135" s="148"/>
    </row>
    <row r="136" spans="1:22" s="120" customFormat="1" ht="20.100000000000001" customHeight="1" x14ac:dyDescent="0.15">
      <c r="A136" s="51"/>
      <c r="B136" s="331" t="s">
        <v>2</v>
      </c>
      <c r="C136" s="330"/>
      <c r="D136" s="28">
        <f>D137</f>
        <v>10000</v>
      </c>
      <c r="E136" s="28">
        <f>E137</f>
        <v>10000</v>
      </c>
      <c r="F136" s="70">
        <f t="shared" si="10"/>
        <v>0</v>
      </c>
      <c r="G136" s="95">
        <f t="shared" si="11"/>
        <v>100</v>
      </c>
      <c r="H136" s="58"/>
      <c r="I136" s="50"/>
      <c r="J136" s="86"/>
      <c r="K136" s="89"/>
      <c r="L136" s="44"/>
      <c r="M136" s="86"/>
      <c r="N136" s="86"/>
      <c r="O136" s="153"/>
      <c r="P136" s="90"/>
      <c r="Q136" s="121"/>
      <c r="R136" s="98"/>
      <c r="S136" s="137"/>
      <c r="T136" s="148"/>
      <c r="U136" s="148"/>
      <c r="V136" s="148"/>
    </row>
    <row r="137" spans="1:22" s="120" customFormat="1" ht="20.100000000000001" customHeight="1" x14ac:dyDescent="0.15">
      <c r="A137" s="210"/>
      <c r="B137" s="211"/>
      <c r="C137" s="56" t="s">
        <v>2</v>
      </c>
      <c r="D137" s="28">
        <v>10000</v>
      </c>
      <c r="E137" s="28">
        <f>I137*O137</f>
        <v>10000</v>
      </c>
      <c r="F137" s="70">
        <f t="shared" si="10"/>
        <v>0</v>
      </c>
      <c r="G137" s="95">
        <f t="shared" si="11"/>
        <v>100</v>
      </c>
      <c r="H137" s="58" t="s">
        <v>2</v>
      </c>
      <c r="I137" s="50">
        <v>10000</v>
      </c>
      <c r="J137" s="86" t="s">
        <v>1</v>
      </c>
      <c r="K137" s="89" t="s">
        <v>9</v>
      </c>
      <c r="L137" s="44"/>
      <c r="M137" s="86"/>
      <c r="N137" s="86"/>
      <c r="O137" s="153">
        <v>1</v>
      </c>
      <c r="P137" s="90" t="s">
        <v>10</v>
      </c>
      <c r="Q137" s="212">
        <f>I137*O137</f>
        <v>10000</v>
      </c>
      <c r="R137" s="98"/>
      <c r="S137" s="137"/>
      <c r="T137" s="148"/>
      <c r="U137" s="148"/>
      <c r="V137" s="148"/>
    </row>
    <row r="138" spans="1:22" s="120" customFormat="1" ht="20.100000000000001" customHeight="1" x14ac:dyDescent="0.15">
      <c r="A138" s="363" t="s">
        <v>88</v>
      </c>
      <c r="B138" s="364"/>
      <c r="C138" s="365"/>
      <c r="D138" s="62">
        <f>D139</f>
        <v>748641</v>
      </c>
      <c r="E138" s="62">
        <f>E139</f>
        <v>26310</v>
      </c>
      <c r="F138" s="72">
        <f t="shared" si="10"/>
        <v>-722331</v>
      </c>
      <c r="G138" s="94">
        <f t="shared" si="11"/>
        <v>3.5143680348792015</v>
      </c>
      <c r="H138" s="73"/>
      <c r="I138" s="43"/>
      <c r="J138" s="85"/>
      <c r="K138" s="89"/>
      <c r="L138" s="43"/>
      <c r="M138" s="85"/>
      <c r="N138" s="85"/>
      <c r="O138" s="152"/>
      <c r="P138" s="90"/>
      <c r="Q138" s="209"/>
      <c r="R138" s="98"/>
      <c r="S138" s="137"/>
      <c r="T138" s="148"/>
      <c r="U138" s="148"/>
      <c r="V138" s="148"/>
    </row>
    <row r="139" spans="1:22" s="120" customFormat="1" ht="20.100000000000001" customHeight="1" x14ac:dyDescent="0.15">
      <c r="A139" s="79"/>
      <c r="B139" s="331" t="s">
        <v>88</v>
      </c>
      <c r="C139" s="330"/>
      <c r="D139" s="34">
        <f>D140+D141</f>
        <v>748641</v>
      </c>
      <c r="E139" s="34">
        <f>SUM(E140+E141)</f>
        <v>26310</v>
      </c>
      <c r="F139" s="70">
        <f t="shared" si="10"/>
        <v>-722331</v>
      </c>
      <c r="G139" s="95">
        <f t="shared" si="11"/>
        <v>3.5143680348792015</v>
      </c>
      <c r="H139" s="64"/>
      <c r="I139" s="44"/>
      <c r="J139" s="86"/>
      <c r="K139" s="89"/>
      <c r="L139" s="44"/>
      <c r="M139" s="86"/>
      <c r="N139" s="86"/>
      <c r="O139" s="153"/>
      <c r="P139" s="91"/>
      <c r="Q139" s="121"/>
      <c r="R139" s="98"/>
      <c r="S139" s="137"/>
      <c r="T139" s="148"/>
      <c r="U139" s="148"/>
      <c r="V139" s="148"/>
    </row>
    <row r="140" spans="1:22" s="147" customFormat="1" ht="20.100000000000001" customHeight="1" x14ac:dyDescent="0.15">
      <c r="A140" s="223"/>
      <c r="B140" s="71"/>
      <c r="C140" s="71" t="s">
        <v>24</v>
      </c>
      <c r="D140" s="24">
        <v>8367</v>
      </c>
      <c r="E140" s="24">
        <f>Q140</f>
        <v>10000</v>
      </c>
      <c r="F140" s="169">
        <f t="shared" si="10"/>
        <v>1633</v>
      </c>
      <c r="G140" s="170">
        <f t="shared" si="11"/>
        <v>119.51715071112704</v>
      </c>
      <c r="H140" s="183" t="s">
        <v>24</v>
      </c>
      <c r="I140" s="171">
        <v>10000</v>
      </c>
      <c r="J140" s="272" t="s">
        <v>1</v>
      </c>
      <c r="K140" s="231" t="s">
        <v>9</v>
      </c>
      <c r="L140" s="171"/>
      <c r="M140" s="272"/>
      <c r="N140" s="272"/>
      <c r="O140" s="281">
        <v>1</v>
      </c>
      <c r="P140" s="282" t="s">
        <v>10</v>
      </c>
      <c r="Q140" s="172">
        <f>I140*O140</f>
        <v>10000</v>
      </c>
      <c r="R140" s="98"/>
      <c r="S140" s="137"/>
      <c r="T140" s="148"/>
      <c r="U140" s="150"/>
      <c r="V140" s="150"/>
    </row>
    <row r="141" spans="1:22" s="120" customFormat="1" ht="20.100000000000001" customHeight="1" x14ac:dyDescent="0.15">
      <c r="A141" s="259"/>
      <c r="B141" s="277"/>
      <c r="C141" s="261" t="s">
        <v>3</v>
      </c>
      <c r="D141" s="262">
        <v>740274</v>
      </c>
      <c r="E141" s="262">
        <f>Q141</f>
        <v>16310</v>
      </c>
      <c r="F141" s="264">
        <f t="shared" si="10"/>
        <v>-723964</v>
      </c>
      <c r="G141" s="278">
        <f t="shared" si="11"/>
        <v>2.2032382604278955</v>
      </c>
      <c r="H141" s="265" t="s">
        <v>3</v>
      </c>
      <c r="I141" s="266"/>
      <c r="J141" s="267"/>
      <c r="K141" s="267"/>
      <c r="L141" s="266"/>
      <c r="M141" s="267"/>
      <c r="N141" s="267"/>
      <c r="O141" s="268"/>
      <c r="P141" s="269"/>
      <c r="Q141" s="270">
        <f>Q142</f>
        <v>16310</v>
      </c>
      <c r="R141" s="98"/>
      <c r="S141" s="137"/>
      <c r="T141" s="148"/>
      <c r="U141" s="148"/>
      <c r="V141" s="148"/>
    </row>
    <row r="142" spans="1:22" s="120" customFormat="1" ht="20.100000000000001" customHeight="1" x14ac:dyDescent="0.15">
      <c r="A142" s="224"/>
      <c r="B142" s="71"/>
      <c r="C142" s="71"/>
      <c r="D142" s="225"/>
      <c r="E142" s="226"/>
      <c r="F142" s="227"/>
      <c r="G142" s="228"/>
      <c r="H142" s="229" t="s">
        <v>99</v>
      </c>
      <c r="I142" s="230">
        <v>8155</v>
      </c>
      <c r="J142" s="231" t="s">
        <v>1</v>
      </c>
      <c r="K142" s="231" t="s">
        <v>9</v>
      </c>
      <c r="L142" s="230"/>
      <c r="M142" s="231"/>
      <c r="N142" s="231"/>
      <c r="O142" s="232">
        <v>2</v>
      </c>
      <c r="P142" s="233" t="s">
        <v>10</v>
      </c>
      <c r="Q142" s="234">
        <f>I142*O142</f>
        <v>16310</v>
      </c>
      <c r="R142" s="98"/>
      <c r="S142" s="137"/>
      <c r="T142" s="148"/>
      <c r="U142" s="148"/>
      <c r="V142" s="148"/>
    </row>
    <row r="143" spans="1:22" ht="20.100000000000001" customHeight="1" x14ac:dyDescent="0.15">
      <c r="A143" s="192"/>
      <c r="B143" s="192"/>
      <c r="C143" s="192"/>
      <c r="D143" s="192"/>
      <c r="E143" s="192"/>
      <c r="F143" s="192"/>
      <c r="G143" s="193"/>
      <c r="H143" s="192"/>
      <c r="I143" s="192"/>
      <c r="J143" s="194"/>
      <c r="K143" s="194"/>
      <c r="L143" s="192"/>
      <c r="M143" s="194"/>
      <c r="N143" s="194"/>
      <c r="O143" s="195"/>
      <c r="P143" s="194"/>
      <c r="Q143" s="192"/>
    </row>
    <row r="146" spans="17:17" x14ac:dyDescent="0.15">
      <c r="Q146" s="145"/>
    </row>
    <row r="147" spans="17:17" x14ac:dyDescent="0.15">
      <c r="Q147" s="145"/>
    </row>
    <row r="148" spans="17:17" x14ac:dyDescent="0.15">
      <c r="Q148" s="145"/>
    </row>
  </sheetData>
  <mergeCells count="23">
    <mergeCell ref="A1:P1"/>
    <mergeCell ref="A3:C3"/>
    <mergeCell ref="F3:G3"/>
    <mergeCell ref="H3:Q4"/>
    <mergeCell ref="P2:Q2"/>
    <mergeCell ref="D3:D4"/>
    <mergeCell ref="E3:E4"/>
    <mergeCell ref="A138:C138"/>
    <mergeCell ref="B139:C139"/>
    <mergeCell ref="A135:C135"/>
    <mergeCell ref="B136:C136"/>
    <mergeCell ref="B81:C81"/>
    <mergeCell ref="A132:C132"/>
    <mergeCell ref="B133:C133"/>
    <mergeCell ref="A80:C80"/>
    <mergeCell ref="A6:C6"/>
    <mergeCell ref="B7:C7"/>
    <mergeCell ref="A5:C5"/>
    <mergeCell ref="B44:C44"/>
    <mergeCell ref="B55:C55"/>
    <mergeCell ref="A76:C76"/>
    <mergeCell ref="B77:C77"/>
    <mergeCell ref="C49:C50"/>
  </mergeCells>
  <phoneticPr fontId="19" type="noConversion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  <headerFooter>
    <oddFooter>&amp;R&amp;"굴림,보통"&amp;9참좋은노인복지센터 (2020. 11.16)</oddFooter>
  </headerFooter>
  <rowBreaks count="5" manualBreakCount="5">
    <brk id="28" max="16" man="1"/>
    <brk id="56" max="16" man="1"/>
    <brk id="84" max="16" man="1"/>
    <brk id="112" max="16" man="1"/>
    <brk id="140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2"/>
  <sheetViews>
    <sheetView showGridLines="0" view="pageBreakPreview" topLeftCell="A46" zoomScale="120" zoomScaleNormal="100" zoomScaleSheetLayoutView="120" workbookViewId="0">
      <selection activeCell="C59" sqref="C59"/>
    </sheetView>
  </sheetViews>
  <sheetFormatPr defaultRowHeight="13.5" x14ac:dyDescent="0.15"/>
  <cols>
    <col min="1" max="2" width="14.88671875" style="11" customWidth="1"/>
    <col min="3" max="5" width="17.44140625" style="11" customWidth="1"/>
  </cols>
  <sheetData>
    <row r="1" spans="1:5" ht="39" customHeight="1" x14ac:dyDescent="0.15">
      <c r="A1" s="380" t="s">
        <v>96</v>
      </c>
      <c r="B1" s="380"/>
      <c r="C1" s="380"/>
      <c r="D1" s="380"/>
      <c r="E1" s="380"/>
    </row>
    <row r="2" spans="1:5" ht="21" customHeight="1" x14ac:dyDescent="0.15">
      <c r="A2" s="38" t="s">
        <v>95</v>
      </c>
      <c r="B2" s="38"/>
      <c r="C2" s="38"/>
      <c r="D2" s="38"/>
      <c r="E2" s="38"/>
    </row>
    <row r="3" spans="1:5" ht="21" customHeight="1" x14ac:dyDescent="0.15">
      <c r="A3" s="38" t="s">
        <v>92</v>
      </c>
      <c r="B3" s="38"/>
      <c r="C3" s="38"/>
      <c r="D3" s="38"/>
      <c r="E3" s="38"/>
    </row>
    <row r="4" spans="1:5" ht="14.25" customHeight="1" thickBot="1" x14ac:dyDescent="0.2">
      <c r="A4" s="299"/>
      <c r="B4" s="299"/>
      <c r="C4" s="299"/>
      <c r="D4" s="299"/>
      <c r="E4" s="29" t="s">
        <v>156</v>
      </c>
    </row>
    <row r="5" spans="1:5" ht="21" customHeight="1" thickBot="1" x14ac:dyDescent="0.2">
      <c r="A5" s="369" t="s">
        <v>247</v>
      </c>
      <c r="B5" s="376" t="s">
        <v>248</v>
      </c>
      <c r="C5" s="300" t="s">
        <v>150</v>
      </c>
      <c r="D5" s="300" t="s">
        <v>244</v>
      </c>
      <c r="E5" s="383" t="s">
        <v>78</v>
      </c>
    </row>
    <row r="6" spans="1:5" ht="21" customHeight="1" thickTop="1" thickBot="1" x14ac:dyDescent="0.2">
      <c r="A6" s="370"/>
      <c r="B6" s="377"/>
      <c r="C6" s="35" t="s">
        <v>231</v>
      </c>
      <c r="D6" s="35" t="s">
        <v>212</v>
      </c>
      <c r="E6" s="384"/>
    </row>
    <row r="7" spans="1:5" ht="21" customHeight="1" thickTop="1" thickBot="1" x14ac:dyDescent="0.2">
      <c r="A7" s="382" t="s">
        <v>32</v>
      </c>
      <c r="B7" s="378" t="s">
        <v>108</v>
      </c>
      <c r="C7" s="105">
        <f>세입예산!D6</f>
        <v>247798070</v>
      </c>
      <c r="D7" s="105">
        <f>세입예산!E6</f>
        <v>261018690</v>
      </c>
      <c r="E7" s="301">
        <f>D7-C7</f>
        <v>13220620</v>
      </c>
    </row>
    <row r="8" spans="1:5" ht="21" customHeight="1" thickTop="1" x14ac:dyDescent="0.15">
      <c r="A8" s="382"/>
      <c r="B8" s="337"/>
      <c r="C8" s="374" t="s">
        <v>232</v>
      </c>
      <c r="D8" s="374"/>
      <c r="E8" s="375"/>
    </row>
    <row r="9" spans="1:5" ht="21" customHeight="1" x14ac:dyDescent="0.15">
      <c r="A9" s="379" t="s">
        <v>159</v>
      </c>
      <c r="B9" s="335" t="s">
        <v>249</v>
      </c>
      <c r="C9" s="16">
        <f>세입예산!D13</f>
        <v>8341900</v>
      </c>
      <c r="D9" s="16">
        <f>세입예산!E13</f>
        <v>2800000</v>
      </c>
      <c r="E9" s="309">
        <f>D9-C9</f>
        <v>-5541900</v>
      </c>
    </row>
    <row r="10" spans="1:5" ht="21" customHeight="1" x14ac:dyDescent="0.15">
      <c r="A10" s="372"/>
      <c r="B10" s="337"/>
      <c r="C10" s="389" t="s">
        <v>239</v>
      </c>
      <c r="D10" s="390"/>
      <c r="E10" s="391"/>
    </row>
    <row r="11" spans="1:5" ht="21" customHeight="1" x14ac:dyDescent="0.15">
      <c r="A11" s="372"/>
      <c r="B11" s="336" t="s">
        <v>250</v>
      </c>
      <c r="C11" s="16">
        <f>세입예산!D16</f>
        <v>10320000</v>
      </c>
      <c r="D11" s="16">
        <f>세입예산!E16</f>
        <v>11160000</v>
      </c>
      <c r="E11" s="309">
        <f>D11-C11</f>
        <v>840000</v>
      </c>
    </row>
    <row r="12" spans="1:5" ht="21" customHeight="1" x14ac:dyDescent="0.15">
      <c r="A12" s="373"/>
      <c r="B12" s="337"/>
      <c r="C12" s="389" t="s">
        <v>279</v>
      </c>
      <c r="D12" s="390"/>
      <c r="E12" s="391"/>
    </row>
    <row r="13" spans="1:5" ht="21" customHeight="1" x14ac:dyDescent="0.15">
      <c r="A13" s="379" t="s">
        <v>160</v>
      </c>
      <c r="B13" s="335" t="s">
        <v>251</v>
      </c>
      <c r="C13" s="310">
        <f>세입예산!D23</f>
        <v>1987455</v>
      </c>
      <c r="D13" s="312">
        <f>세입예산!E23</f>
        <v>1500000</v>
      </c>
      <c r="E13" s="302">
        <f>D13-C13</f>
        <v>-487455</v>
      </c>
    </row>
    <row r="14" spans="1:5" ht="21" customHeight="1" x14ac:dyDescent="0.15">
      <c r="A14" s="372"/>
      <c r="B14" s="336"/>
      <c r="C14" s="389" t="s">
        <v>280</v>
      </c>
      <c r="D14" s="390"/>
      <c r="E14" s="391"/>
    </row>
    <row r="15" spans="1:5" ht="21" customHeight="1" x14ac:dyDescent="0.15">
      <c r="A15" s="372"/>
      <c r="B15" s="335" t="s">
        <v>252</v>
      </c>
      <c r="C15" s="310">
        <f>세입예산!D24</f>
        <v>6661212</v>
      </c>
      <c r="D15" s="310">
        <f>세입예산!E24</f>
        <v>7000000</v>
      </c>
      <c r="E15" s="313">
        <f>D15-C15</f>
        <v>338788</v>
      </c>
    </row>
    <row r="16" spans="1:5" ht="21" customHeight="1" x14ac:dyDescent="0.15">
      <c r="A16" s="373"/>
      <c r="B16" s="337"/>
      <c r="C16" s="389" t="s">
        <v>281</v>
      </c>
      <c r="D16" s="390"/>
      <c r="E16" s="391"/>
    </row>
    <row r="17" spans="1:5" ht="21" customHeight="1" x14ac:dyDescent="0.15">
      <c r="A17" s="372" t="s">
        <v>161</v>
      </c>
      <c r="B17" s="335" t="s">
        <v>253</v>
      </c>
      <c r="C17" s="28">
        <f>세입예산!D27</f>
        <v>16363</v>
      </c>
      <c r="D17" s="28">
        <f>세입예산!E27</f>
        <v>16310</v>
      </c>
      <c r="E17" s="302">
        <f>D17-C17</f>
        <v>-53</v>
      </c>
    </row>
    <row r="18" spans="1:5" ht="21" customHeight="1" x14ac:dyDescent="0.15">
      <c r="A18" s="372"/>
      <c r="B18" s="337"/>
      <c r="C18" s="389" t="s">
        <v>282</v>
      </c>
      <c r="D18" s="390"/>
      <c r="E18" s="391"/>
    </row>
    <row r="19" spans="1:5" ht="21" customHeight="1" x14ac:dyDescent="0.15">
      <c r="A19" s="372"/>
      <c r="B19" s="336" t="s">
        <v>129</v>
      </c>
      <c r="C19" s="158">
        <f>세입예산!D28</f>
        <v>6470000</v>
      </c>
      <c r="D19" s="28">
        <f>세입예산!E28</f>
        <v>50000</v>
      </c>
      <c r="E19" s="303">
        <f>D19-C19</f>
        <v>-6420000</v>
      </c>
    </row>
    <row r="20" spans="1:5" ht="21" customHeight="1" thickBot="1" x14ac:dyDescent="0.2">
      <c r="A20" s="385"/>
      <c r="B20" s="392"/>
      <c r="C20" s="386" t="s">
        <v>284</v>
      </c>
      <c r="D20" s="387"/>
      <c r="E20" s="388"/>
    </row>
    <row r="21" spans="1:5" ht="21" customHeight="1" x14ac:dyDescent="0.15">
      <c r="A21" s="66"/>
      <c r="B21" s="66"/>
      <c r="C21" s="7"/>
      <c r="D21" s="8"/>
      <c r="E21" s="9"/>
    </row>
    <row r="22" spans="1:5" ht="21" customHeight="1" thickBot="1" x14ac:dyDescent="0.2">
      <c r="A22" s="381" t="s">
        <v>157</v>
      </c>
      <c r="B22" s="381"/>
      <c r="C22" s="381" t="s">
        <v>92</v>
      </c>
      <c r="D22" s="381" t="s">
        <v>92</v>
      </c>
      <c r="E22" s="381" t="s">
        <v>92</v>
      </c>
    </row>
    <row r="23" spans="1:5" ht="21" customHeight="1" thickBot="1" x14ac:dyDescent="0.2">
      <c r="A23" s="369" t="s">
        <v>247</v>
      </c>
      <c r="B23" s="376" t="s">
        <v>248</v>
      </c>
      <c r="C23" s="300" t="s">
        <v>150</v>
      </c>
      <c r="D23" s="300" t="s">
        <v>244</v>
      </c>
      <c r="E23" s="383" t="s">
        <v>78</v>
      </c>
    </row>
    <row r="24" spans="1:5" ht="21" customHeight="1" thickTop="1" thickBot="1" x14ac:dyDescent="0.2">
      <c r="A24" s="370"/>
      <c r="B24" s="377"/>
      <c r="C24" s="35" t="s">
        <v>231</v>
      </c>
      <c r="D24" s="35" t="s">
        <v>212</v>
      </c>
      <c r="E24" s="384"/>
    </row>
    <row r="25" spans="1:5" ht="21" customHeight="1" thickTop="1" x14ac:dyDescent="0.15">
      <c r="A25" s="371" t="s">
        <v>133</v>
      </c>
      <c r="B25" s="378" t="s">
        <v>257</v>
      </c>
      <c r="C25" s="128">
        <f>세출예산!D8</f>
        <v>155417989</v>
      </c>
      <c r="D25" s="128">
        <f>세출예산!E8</f>
        <v>159669400</v>
      </c>
      <c r="E25" s="304">
        <f>D25-C25</f>
        <v>4251411</v>
      </c>
    </row>
    <row r="26" spans="1:5" ht="21" customHeight="1" x14ac:dyDescent="0.15">
      <c r="A26" s="372"/>
      <c r="B26" s="337"/>
      <c r="C26" s="399" t="s">
        <v>237</v>
      </c>
      <c r="D26" s="400"/>
      <c r="E26" s="401"/>
    </row>
    <row r="27" spans="1:5" ht="21" customHeight="1" x14ac:dyDescent="0.15">
      <c r="A27" s="372"/>
      <c r="B27" s="336" t="s">
        <v>107</v>
      </c>
      <c r="C27" s="296">
        <f>세출예산!D19</f>
        <v>17265020</v>
      </c>
      <c r="D27" s="296">
        <f>세출예산!E19</f>
        <v>17973540</v>
      </c>
      <c r="E27" s="301">
        <f>D27-C27</f>
        <v>708520</v>
      </c>
    </row>
    <row r="28" spans="1:5" ht="21" customHeight="1" x14ac:dyDescent="0.15">
      <c r="A28" s="372"/>
      <c r="B28" s="336"/>
      <c r="C28" s="399" t="s">
        <v>270</v>
      </c>
      <c r="D28" s="400"/>
      <c r="E28" s="401"/>
    </row>
    <row r="29" spans="1:5" ht="21" customHeight="1" x14ac:dyDescent="0.15">
      <c r="A29" s="372"/>
      <c r="B29" s="335" t="s">
        <v>258</v>
      </c>
      <c r="C29" s="296">
        <f>세출예산!D35</f>
        <v>15563390</v>
      </c>
      <c r="D29" s="296">
        <f>세출예산!E35</f>
        <v>16046950</v>
      </c>
      <c r="E29" s="301">
        <f>D29-C29</f>
        <v>483560</v>
      </c>
    </row>
    <row r="30" spans="1:5" ht="21" customHeight="1" x14ac:dyDescent="0.15">
      <c r="A30" s="372"/>
      <c r="B30" s="336"/>
      <c r="C30" s="399" t="s">
        <v>271</v>
      </c>
      <c r="D30" s="400"/>
      <c r="E30" s="401"/>
    </row>
    <row r="31" spans="1:5" ht="21" customHeight="1" x14ac:dyDescent="0.15">
      <c r="A31" s="372"/>
      <c r="B31" s="335" t="s">
        <v>259</v>
      </c>
      <c r="C31" s="296">
        <f>세출예산!D38</f>
        <v>15147760</v>
      </c>
      <c r="D31" s="296">
        <f>세출예산!E38</f>
        <v>17328800</v>
      </c>
      <c r="E31" s="301">
        <f>D31-C31</f>
        <v>2181040</v>
      </c>
    </row>
    <row r="32" spans="1:5" ht="21" customHeight="1" x14ac:dyDescent="0.15">
      <c r="A32" s="373"/>
      <c r="B32" s="337"/>
      <c r="C32" s="374" t="s">
        <v>272</v>
      </c>
      <c r="D32" s="374"/>
      <c r="E32" s="375"/>
    </row>
    <row r="33" spans="1:5" ht="21" customHeight="1" x14ac:dyDescent="0.15">
      <c r="A33" s="379" t="s">
        <v>162</v>
      </c>
      <c r="B33" s="335" t="s">
        <v>260</v>
      </c>
      <c r="C33" s="130">
        <f>세출예산!D45</f>
        <v>3330000</v>
      </c>
      <c r="D33" s="130">
        <f>세출예산!E45</f>
        <v>2840000</v>
      </c>
      <c r="E33" s="305">
        <f>D33-C33</f>
        <v>-490000</v>
      </c>
    </row>
    <row r="34" spans="1:5" ht="21" customHeight="1" x14ac:dyDescent="0.15">
      <c r="A34" s="372"/>
      <c r="B34" s="336"/>
      <c r="C34" s="399" t="s">
        <v>278</v>
      </c>
      <c r="D34" s="400"/>
      <c r="E34" s="401"/>
    </row>
    <row r="35" spans="1:5" ht="21" customHeight="1" x14ac:dyDescent="0.15">
      <c r="A35" s="372"/>
      <c r="B35" s="335" t="s">
        <v>261</v>
      </c>
      <c r="C35" s="297">
        <f>세출예산!D54</f>
        <v>200000</v>
      </c>
      <c r="D35" s="297">
        <f>세출예산!E54</f>
        <v>400000</v>
      </c>
      <c r="E35" s="306">
        <f>D35-C35</f>
        <v>200000</v>
      </c>
    </row>
    <row r="36" spans="1:5" ht="21" customHeight="1" x14ac:dyDescent="0.15">
      <c r="A36" s="373"/>
      <c r="B36" s="337"/>
      <c r="C36" s="393" t="s">
        <v>273</v>
      </c>
      <c r="D36" s="394"/>
      <c r="E36" s="395"/>
    </row>
    <row r="37" spans="1:5" ht="21" customHeight="1" x14ac:dyDescent="0.15">
      <c r="A37" s="398" t="s">
        <v>134</v>
      </c>
      <c r="B37" s="335" t="s">
        <v>262</v>
      </c>
      <c r="C37" s="21">
        <f>세출예산!D56</f>
        <v>120000</v>
      </c>
      <c r="D37" s="21">
        <f>세출예산!E56</f>
        <v>400000</v>
      </c>
      <c r="E37" s="307">
        <f>D37-C37</f>
        <v>280000</v>
      </c>
    </row>
    <row r="38" spans="1:5" ht="21" customHeight="1" x14ac:dyDescent="0.15">
      <c r="A38" s="398"/>
      <c r="B38" s="337"/>
      <c r="C38" s="389" t="s">
        <v>277</v>
      </c>
      <c r="D38" s="390"/>
      <c r="E38" s="391"/>
    </row>
    <row r="39" spans="1:5" ht="21" customHeight="1" x14ac:dyDescent="0.15">
      <c r="A39" s="398"/>
      <c r="B39" s="335" t="s">
        <v>263</v>
      </c>
      <c r="C39" s="21">
        <f>세출예산!D57</f>
        <v>6300000</v>
      </c>
      <c r="D39" s="21">
        <f>세출예산!E57</f>
        <v>4200000</v>
      </c>
      <c r="E39" s="311">
        <f>D39-C39</f>
        <v>-2100000</v>
      </c>
    </row>
    <row r="40" spans="1:5" ht="21" customHeight="1" x14ac:dyDescent="0.15">
      <c r="A40" s="398"/>
      <c r="B40" s="337"/>
      <c r="C40" s="389" t="s">
        <v>274</v>
      </c>
      <c r="D40" s="390"/>
      <c r="E40" s="391"/>
    </row>
    <row r="41" spans="1:5" ht="21" customHeight="1" x14ac:dyDescent="0.15">
      <c r="A41" s="398"/>
      <c r="B41" s="335" t="s">
        <v>264</v>
      </c>
      <c r="C41" s="21">
        <f>세출예산!D60</f>
        <v>7170000</v>
      </c>
      <c r="D41" s="21">
        <f>세출예산!E60</f>
        <v>7060000</v>
      </c>
      <c r="E41" s="311">
        <f>D41-C41</f>
        <v>-110000</v>
      </c>
    </row>
    <row r="42" spans="1:5" ht="21" customHeight="1" x14ac:dyDescent="0.15">
      <c r="A42" s="398"/>
      <c r="B42" s="337"/>
      <c r="C42" s="389" t="s">
        <v>274</v>
      </c>
      <c r="D42" s="390"/>
      <c r="E42" s="391"/>
    </row>
    <row r="43" spans="1:5" ht="21" customHeight="1" x14ac:dyDescent="0.15">
      <c r="A43" s="398"/>
      <c r="B43" s="335" t="s">
        <v>265</v>
      </c>
      <c r="C43" s="21">
        <f>세출예산!D70</f>
        <v>1760000</v>
      </c>
      <c r="D43" s="21">
        <f>세출예산!E70</f>
        <v>1820000</v>
      </c>
      <c r="E43" s="311">
        <f>D43-C43</f>
        <v>60000</v>
      </c>
    </row>
    <row r="44" spans="1:5" ht="21" customHeight="1" x14ac:dyDescent="0.15">
      <c r="A44" s="398"/>
      <c r="B44" s="336"/>
      <c r="C44" s="389" t="s">
        <v>275</v>
      </c>
      <c r="D44" s="390"/>
      <c r="E44" s="391"/>
    </row>
    <row r="45" spans="1:5" ht="21" customHeight="1" x14ac:dyDescent="0.15">
      <c r="A45" s="398"/>
      <c r="B45" s="335" t="s">
        <v>143</v>
      </c>
      <c r="C45" s="21">
        <f>세출예산!D74</f>
        <v>500000</v>
      </c>
      <c r="D45" s="21">
        <f>세출예산!E74</f>
        <v>1000000</v>
      </c>
      <c r="E45" s="311">
        <f>D45-C45</f>
        <v>500000</v>
      </c>
    </row>
    <row r="46" spans="1:5" ht="21" customHeight="1" x14ac:dyDescent="0.15">
      <c r="A46" s="398"/>
      <c r="B46" s="337"/>
      <c r="C46" s="393" t="s">
        <v>276</v>
      </c>
      <c r="D46" s="394"/>
      <c r="E46" s="395"/>
    </row>
    <row r="47" spans="1:5" ht="21" customHeight="1" x14ac:dyDescent="0.15">
      <c r="A47" s="379" t="s">
        <v>119</v>
      </c>
      <c r="B47" s="335" t="s">
        <v>254</v>
      </c>
      <c r="C47" s="296">
        <f>세출예산!D78</f>
        <v>4000000</v>
      </c>
      <c r="D47" s="130">
        <f>세출예산!E78</f>
        <v>3600000</v>
      </c>
      <c r="E47" s="308">
        <f>D47-C47</f>
        <v>-400000</v>
      </c>
    </row>
    <row r="48" spans="1:5" ht="21" customHeight="1" x14ac:dyDescent="0.15">
      <c r="A48" s="373"/>
      <c r="B48" s="337"/>
      <c r="C48" s="393" t="s">
        <v>269</v>
      </c>
      <c r="D48" s="394"/>
      <c r="E48" s="395"/>
    </row>
    <row r="49" spans="1:5" ht="21" customHeight="1" x14ac:dyDescent="0.15">
      <c r="A49" s="373" t="s">
        <v>116</v>
      </c>
      <c r="B49" s="335" t="s">
        <v>111</v>
      </c>
      <c r="C49" s="105">
        <f>세출예산!D82</f>
        <v>52774200</v>
      </c>
      <c r="D49" s="105">
        <f>세출예산!E82</f>
        <v>49000000</v>
      </c>
      <c r="E49" s="301">
        <f>D49-C49</f>
        <v>-3774200</v>
      </c>
    </row>
    <row r="50" spans="1:5" ht="21" customHeight="1" x14ac:dyDescent="0.15">
      <c r="A50" s="373"/>
      <c r="B50" s="337"/>
      <c r="C50" s="393" t="s">
        <v>238</v>
      </c>
      <c r="D50" s="394"/>
      <c r="E50" s="395"/>
    </row>
    <row r="51" spans="1:5" ht="21" customHeight="1" thickBot="1" x14ac:dyDescent="0.2">
      <c r="A51" s="373"/>
      <c r="B51" s="335" t="s">
        <v>187</v>
      </c>
      <c r="C51" s="105">
        <f>세출예산!D131</f>
        <v>1248000</v>
      </c>
      <c r="D51" s="105">
        <f>세출예산!E131</f>
        <v>1170000</v>
      </c>
      <c r="E51" s="311">
        <f>D51-C51</f>
        <v>-78000</v>
      </c>
    </row>
    <row r="52" spans="1:5" ht="21" customHeight="1" thickTop="1" x14ac:dyDescent="0.15">
      <c r="A52" s="382"/>
      <c r="B52" s="337"/>
      <c r="C52" s="393" t="s">
        <v>268</v>
      </c>
      <c r="D52" s="394"/>
      <c r="E52" s="395"/>
    </row>
    <row r="53" spans="1:5" ht="21" customHeight="1" x14ac:dyDescent="0.15">
      <c r="A53" s="379" t="s">
        <v>175</v>
      </c>
      <c r="B53" s="335" t="s">
        <v>176</v>
      </c>
      <c r="C53" s="298">
        <f>세출예산!D134</f>
        <v>2040000</v>
      </c>
      <c r="D53" s="298">
        <f>세출예산!E134</f>
        <v>3000000</v>
      </c>
      <c r="E53" s="305">
        <f>D53-C53</f>
        <v>960000</v>
      </c>
    </row>
    <row r="54" spans="1:5" ht="21" customHeight="1" x14ac:dyDescent="0.15">
      <c r="A54" s="373"/>
      <c r="B54" s="337"/>
      <c r="C54" s="393" t="s">
        <v>267</v>
      </c>
      <c r="D54" s="394"/>
      <c r="E54" s="395"/>
    </row>
    <row r="55" spans="1:5" ht="21" customHeight="1" x14ac:dyDescent="0.15">
      <c r="A55" s="379" t="s">
        <v>72</v>
      </c>
      <c r="B55" s="336" t="s">
        <v>255</v>
      </c>
      <c r="C55" s="298">
        <f>세출예산!D140</f>
        <v>8367</v>
      </c>
      <c r="D55" s="298">
        <f>세출예산!E140</f>
        <v>10000</v>
      </c>
      <c r="E55" s="305">
        <f>D55-C55</f>
        <v>1633</v>
      </c>
    </row>
    <row r="56" spans="1:5" ht="21" customHeight="1" x14ac:dyDescent="0.15">
      <c r="A56" s="372"/>
      <c r="B56" s="337"/>
      <c r="C56" s="393" t="s">
        <v>283</v>
      </c>
      <c r="D56" s="394"/>
      <c r="E56" s="395"/>
    </row>
    <row r="57" spans="1:5" ht="21" customHeight="1" x14ac:dyDescent="0.15">
      <c r="A57" s="372"/>
      <c r="B57" s="335" t="s">
        <v>256</v>
      </c>
      <c r="C57" s="21">
        <f>세출예산!D141</f>
        <v>740274</v>
      </c>
      <c r="D57" s="21">
        <f>세출예산!E141</f>
        <v>16310</v>
      </c>
      <c r="E57" s="307">
        <f>D57-C57</f>
        <v>-723964</v>
      </c>
    </row>
    <row r="58" spans="1:5" ht="21" customHeight="1" thickBot="1" x14ac:dyDescent="0.2">
      <c r="A58" s="385"/>
      <c r="B58" s="392"/>
      <c r="C58" s="396" t="s">
        <v>266</v>
      </c>
      <c r="D58" s="396"/>
      <c r="E58" s="397"/>
    </row>
    <row r="59" spans="1:5" ht="21" customHeight="1" x14ac:dyDescent="0.15">
      <c r="A59" s="66"/>
      <c r="B59" s="66"/>
      <c r="C59" s="98"/>
      <c r="D59" s="98"/>
      <c r="E59" s="98"/>
    </row>
    <row r="60" spans="1:5" ht="21" customHeight="1" x14ac:dyDescent="0.15">
      <c r="A60" s="66"/>
      <c r="B60" s="66"/>
      <c r="C60" s="98"/>
      <c r="D60" s="98"/>
      <c r="E60" s="98"/>
    </row>
    <row r="61" spans="1:5" ht="21" customHeight="1" x14ac:dyDescent="0.15">
      <c r="A61"/>
      <c r="B61"/>
      <c r="C61"/>
      <c r="D61"/>
      <c r="E61"/>
    </row>
    <row r="62" spans="1:5" ht="21" customHeight="1" x14ac:dyDescent="0.15">
      <c r="A62"/>
      <c r="B62"/>
      <c r="C62"/>
      <c r="D62"/>
      <c r="E62"/>
    </row>
    <row r="63" spans="1:5" ht="21" customHeight="1" x14ac:dyDescent="0.15">
      <c r="A63" s="10"/>
      <c r="B63" s="10"/>
    </row>
    <row r="64" spans="1: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</sheetData>
  <mergeCells count="67">
    <mergeCell ref="C10:E10"/>
    <mergeCell ref="C18:E18"/>
    <mergeCell ref="C50:E50"/>
    <mergeCell ref="C26:E26"/>
    <mergeCell ref="C28:E28"/>
    <mergeCell ref="C30:E30"/>
    <mergeCell ref="C34:E34"/>
    <mergeCell ref="C40:E40"/>
    <mergeCell ref="C38:E38"/>
    <mergeCell ref="C48:E48"/>
    <mergeCell ref="C42:E42"/>
    <mergeCell ref="C44:E44"/>
    <mergeCell ref="C36:E36"/>
    <mergeCell ref="E23:E24"/>
    <mergeCell ref="C54:E54"/>
    <mergeCell ref="A55:A58"/>
    <mergeCell ref="B55:B56"/>
    <mergeCell ref="B57:B58"/>
    <mergeCell ref="C56:E56"/>
    <mergeCell ref="B5:B6"/>
    <mergeCell ref="B9:B10"/>
    <mergeCell ref="B11:B12"/>
    <mergeCell ref="B13:B14"/>
    <mergeCell ref="B15:B16"/>
    <mergeCell ref="A49:A52"/>
    <mergeCell ref="C52:E52"/>
    <mergeCell ref="C58:E58"/>
    <mergeCell ref="A37:A46"/>
    <mergeCell ref="C46:E46"/>
    <mergeCell ref="B37:B38"/>
    <mergeCell ref="B39:B40"/>
    <mergeCell ref="B41:B42"/>
    <mergeCell ref="B43:B44"/>
    <mergeCell ref="B45:B46"/>
    <mergeCell ref="A47:A48"/>
    <mergeCell ref="B47:B48"/>
    <mergeCell ref="B49:B50"/>
    <mergeCell ref="B51:B52"/>
    <mergeCell ref="A53:A54"/>
    <mergeCell ref="B53:B54"/>
    <mergeCell ref="A1:E1"/>
    <mergeCell ref="A22:E22"/>
    <mergeCell ref="C8:E8"/>
    <mergeCell ref="A7:A8"/>
    <mergeCell ref="A5:A6"/>
    <mergeCell ref="E5:E6"/>
    <mergeCell ref="A17:A20"/>
    <mergeCell ref="C20:E20"/>
    <mergeCell ref="A9:A12"/>
    <mergeCell ref="C12:E12"/>
    <mergeCell ref="C14:E14"/>
    <mergeCell ref="A13:A16"/>
    <mergeCell ref="C16:E16"/>
    <mergeCell ref="B7:B8"/>
    <mergeCell ref="B17:B18"/>
    <mergeCell ref="B19:B20"/>
    <mergeCell ref="B33:B34"/>
    <mergeCell ref="B35:B36"/>
    <mergeCell ref="A23:A24"/>
    <mergeCell ref="A25:A32"/>
    <mergeCell ref="C32:E32"/>
    <mergeCell ref="B23:B24"/>
    <mergeCell ref="B25:B26"/>
    <mergeCell ref="B27:B28"/>
    <mergeCell ref="B29:B30"/>
    <mergeCell ref="B31:B32"/>
    <mergeCell ref="A33:A36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scale="90" firstPageNumber="185" orientation="portrait" useFirstPageNumber="1" r:id="rId1"/>
  <headerFooter>
    <oddFooter>&amp;R참좋은노인복지센터 (2020. 11.16)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8</vt:i4>
      </vt:variant>
    </vt:vector>
  </HeadingPairs>
  <TitlesOfParts>
    <vt:vector size="14" baseType="lpstr">
      <vt:lpstr>표지</vt:lpstr>
      <vt:lpstr>예산총칙</vt:lpstr>
      <vt:lpstr>추경예산총괄</vt:lpstr>
      <vt:lpstr>세입예산</vt:lpstr>
      <vt:lpstr>세출예산</vt:lpstr>
      <vt:lpstr>예산증감내용</vt:lpstr>
      <vt:lpstr>세입예산!Consolidate_Area</vt:lpstr>
      <vt:lpstr>세출예산!Consolidate_Area</vt:lpstr>
      <vt:lpstr>예산증감내용!Consolidate_Area</vt:lpstr>
      <vt:lpstr>추경예산총괄!Consolidate_Area</vt:lpstr>
      <vt:lpstr>표지!Consolidate_Area</vt:lpstr>
      <vt:lpstr>세입예산!Print_Area</vt:lpstr>
      <vt:lpstr>세출예산!Print_Area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50</cp:revision>
  <cp:lastPrinted>2020-11-20T10:22:22Z</cp:lastPrinted>
  <dcterms:created xsi:type="dcterms:W3CDTF">2016-12-07T07:13:09Z</dcterms:created>
  <dcterms:modified xsi:type="dcterms:W3CDTF">2023-07-18T08:31:34Z</dcterms:modified>
</cp:coreProperties>
</file>