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Desktop\결산추경 및 최초예산\참좋은노인복지센터 최초예산\"/>
    </mc:Choice>
  </mc:AlternateContent>
  <xr:revisionPtr revIDLastSave="0" documentId="13_ncr:1_{BFABD228-D1BE-4D17-AB68-79312DCDC0E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표지" sheetId="1" r:id="rId1"/>
    <sheet name="예산총칙" sheetId="2" r:id="rId2"/>
    <sheet name="예산총괄" sheetId="3" r:id="rId3"/>
    <sheet name="세입예산" sheetId="4" r:id="rId4"/>
    <sheet name="세출예산" sheetId="5" r:id="rId5"/>
    <sheet name="예산증감내용" sheetId="6" r:id="rId6"/>
  </sheets>
  <definedNames>
    <definedName name="_xlnm.Consolidate_Area" localSheetId="3">세입예산!$A$1:$P$32</definedName>
    <definedName name="_xlnm.Consolidate_Area" localSheetId="4">세출예산!$A$1:$P$120</definedName>
    <definedName name="_xlnm.Consolidate_Area" localSheetId="5">예산증감내용!$A$1:$E$51</definedName>
    <definedName name="_xlnm.Consolidate_Area" localSheetId="2">예산총괄!$A$1:$E$23</definedName>
    <definedName name="_xlnm.Consolidate_Area" localSheetId="0">표지!$A$1:$A$12</definedName>
    <definedName name="_xlnm.Consolidate_Area">#REF!</definedName>
    <definedName name="_xlnm.Print_Area" localSheetId="3">세입예산!$A$1:$Q$31</definedName>
    <definedName name="_xlnm.Print_Area" localSheetId="4">세출예산!$A$1:$Q$119</definedName>
    <definedName name="_xlnm.Print_Area" localSheetId="1">예산총칙!$A$1:$A$19</definedName>
  </definedNames>
  <calcPr calcId="181029"/>
</workbook>
</file>

<file path=xl/calcChain.xml><?xml version="1.0" encoding="utf-8"?>
<calcChain xmlns="http://schemas.openxmlformats.org/spreadsheetml/2006/main">
  <c r="D13" i="6" l="1"/>
  <c r="C13" i="6"/>
  <c r="D11" i="6"/>
  <c r="C11" i="6"/>
  <c r="E45" i="6" l="1"/>
  <c r="D45" i="6" l="1"/>
  <c r="C45" i="6"/>
  <c r="D43" i="6"/>
  <c r="C43" i="6"/>
  <c r="C41" i="6"/>
  <c r="D39" i="6"/>
  <c r="C39" i="6"/>
  <c r="E33" i="6"/>
  <c r="D37" i="6"/>
  <c r="E37" i="6" s="1"/>
  <c r="C37" i="6"/>
  <c r="D35" i="6"/>
  <c r="E35" i="6" s="1"/>
  <c r="C35" i="6"/>
  <c r="D33" i="6"/>
  <c r="C33" i="6"/>
  <c r="D31" i="6"/>
  <c r="C31" i="6"/>
  <c r="D29" i="6"/>
  <c r="C29" i="6"/>
  <c r="D27" i="6"/>
  <c r="C27" i="6"/>
  <c r="D25" i="6"/>
  <c r="C25" i="6"/>
  <c r="D23" i="6"/>
  <c r="C23" i="6"/>
  <c r="D15" i="6"/>
  <c r="C15" i="6"/>
  <c r="D17" i="6"/>
  <c r="C17" i="6"/>
  <c r="D9" i="6"/>
  <c r="C9" i="6"/>
  <c r="D7" i="6"/>
  <c r="C7" i="6"/>
  <c r="E27" i="6" l="1"/>
  <c r="E25" i="6"/>
  <c r="E13" i="6"/>
  <c r="E17" i="6"/>
  <c r="Q119" i="5"/>
  <c r="E7" i="5" l="1"/>
  <c r="E21" i="4" l="1"/>
  <c r="Q81" i="5" l="1"/>
  <c r="Q80" i="5"/>
  <c r="Q83" i="5"/>
  <c r="Q76" i="5"/>
  <c r="S70" i="5" l="1"/>
  <c r="S72" i="5" s="1"/>
  <c r="Q31" i="5" l="1"/>
  <c r="Q30" i="5"/>
  <c r="Q29" i="5" s="1"/>
  <c r="Q27" i="5"/>
  <c r="Q28" i="5"/>
  <c r="T17" i="4"/>
  <c r="T19" i="4" s="1"/>
  <c r="Q26" i="5" l="1"/>
  <c r="Q25" i="5" s="1"/>
  <c r="D115" i="5" l="1"/>
  <c r="D17" i="4" l="1"/>
  <c r="D21" i="4"/>
  <c r="U10" i="5" l="1"/>
  <c r="U11" i="5"/>
  <c r="U9" i="5"/>
  <c r="T9" i="4" l="1"/>
  <c r="T11" i="4" s="1"/>
  <c r="D7" i="4" l="1"/>
  <c r="Q110" i="5" l="1"/>
  <c r="E110" i="5"/>
  <c r="D109" i="5"/>
  <c r="D108" i="5" s="1"/>
  <c r="E109" i="5" l="1"/>
  <c r="D41" i="6"/>
  <c r="C21" i="3"/>
  <c r="F109" i="5"/>
  <c r="F110" i="5"/>
  <c r="E108" i="5"/>
  <c r="F108" i="5" l="1"/>
  <c r="D21" i="3"/>
  <c r="E41" i="6" l="1"/>
  <c r="E21" i="3"/>
  <c r="Q56" i="5"/>
  <c r="Q60" i="5"/>
  <c r="Q59" i="5"/>
  <c r="Q58" i="5"/>
  <c r="Q75" i="5"/>
  <c r="Q84" i="5"/>
  <c r="Q57" i="5" l="1"/>
  <c r="Q87" i="5"/>
  <c r="Q86" i="5"/>
  <c r="Q14" i="5"/>
  <c r="Q85" i="5" l="1"/>
  <c r="Q74" i="5"/>
  <c r="Q95" i="5" l="1"/>
  <c r="Q96" i="5"/>
  <c r="Q94" i="5"/>
  <c r="Q11" i="5"/>
  <c r="Q10" i="5"/>
  <c r="Q9" i="5"/>
  <c r="Q15" i="5"/>
  <c r="Q8" i="5" l="1"/>
  <c r="Q93" i="5"/>
  <c r="E8" i="5" l="1"/>
  <c r="G8" i="5" l="1"/>
  <c r="Q16" i="5"/>
  <c r="Q12" i="5" s="1"/>
  <c r="S15" i="5" l="1"/>
  <c r="I17" i="5"/>
  <c r="E17" i="5" s="1"/>
  <c r="Q12" i="4"/>
  <c r="I22" i="5" l="1"/>
  <c r="Q22" i="5" s="1"/>
  <c r="E12" i="5"/>
  <c r="Q31" i="4"/>
  <c r="Q23" i="4"/>
  <c r="E23" i="4" s="1"/>
  <c r="Q30" i="4"/>
  <c r="Q27" i="4"/>
  <c r="Q26" i="4"/>
  <c r="Q22" i="4"/>
  <c r="Q19" i="4"/>
  <c r="Q18" i="4"/>
  <c r="E18" i="4" s="1"/>
  <c r="F18" i="4" s="1"/>
  <c r="Q15" i="4"/>
  <c r="Q11" i="4"/>
  <c r="Q9" i="4"/>
  <c r="Q8" i="4" s="1"/>
  <c r="G12" i="5" l="1"/>
  <c r="F23" i="4"/>
  <c r="G21" i="4"/>
  <c r="Q99" i="5"/>
  <c r="E25" i="5" l="1"/>
  <c r="Q69" i="5"/>
  <c r="Q72" i="5"/>
  <c r="Q71" i="5"/>
  <c r="Q70" i="5"/>
  <c r="G25" i="5" l="1"/>
  <c r="Q68" i="5"/>
  <c r="Q107" i="5"/>
  <c r="Q106" i="5" s="1"/>
  <c r="Q33" i="5"/>
  <c r="E32" i="5" s="1"/>
  <c r="Q55" i="5"/>
  <c r="Q54" i="5"/>
  <c r="Q53" i="5" s="1"/>
  <c r="Q52" i="5" s="1"/>
  <c r="E52" i="5" s="1"/>
  <c r="G52" i="5" s="1"/>
  <c r="Q82" i="5"/>
  <c r="Q92" i="5"/>
  <c r="Q91" i="5"/>
  <c r="Q89" i="5"/>
  <c r="Q79" i="5"/>
  <c r="Q77" i="5"/>
  <c r="Q73" i="5" s="1"/>
  <c r="Q90" i="5"/>
  <c r="Q78" i="5" l="1"/>
  <c r="E24" i="5"/>
  <c r="Q88" i="5"/>
  <c r="D29" i="4" l="1"/>
  <c r="D20" i="4"/>
  <c r="C8" i="3" s="1"/>
  <c r="I14" i="4"/>
  <c r="Q14" i="4" s="1"/>
  <c r="Q13" i="4" l="1"/>
  <c r="E13" i="4" s="1"/>
  <c r="F13" i="4" l="1"/>
  <c r="Q39" i="5" l="1"/>
  <c r="D25" i="4"/>
  <c r="D24" i="4" s="1"/>
  <c r="C9" i="3" s="1"/>
  <c r="D28" i="4"/>
  <c r="C10" i="3" s="1"/>
  <c r="D6" i="4"/>
  <c r="Q113" i="5"/>
  <c r="Q116" i="5"/>
  <c r="D7" i="5"/>
  <c r="C16" i="3" s="1"/>
  <c r="C6" i="3" l="1"/>
  <c r="D5" i="4"/>
  <c r="D16" i="4"/>
  <c r="Q38" i="5"/>
  <c r="C7" i="3" l="1"/>
  <c r="D114" i="5"/>
  <c r="C23" i="3" s="1"/>
  <c r="D112" i="5"/>
  <c r="D111" i="5" s="1"/>
  <c r="C22" i="3" s="1"/>
  <c r="D66" i="5"/>
  <c r="D65" i="5" s="1"/>
  <c r="C20" i="3" s="1"/>
  <c r="D62" i="5"/>
  <c r="D61" i="5" s="1"/>
  <c r="C19" i="3" s="1"/>
  <c r="D34" i="5"/>
  <c r="C18" i="3" s="1"/>
  <c r="E113" i="5"/>
  <c r="C5" i="3" l="1"/>
  <c r="E112" i="5"/>
  <c r="G113" i="5"/>
  <c r="E116" i="5"/>
  <c r="G116" i="5" s="1"/>
  <c r="G18" i="4"/>
  <c r="E31" i="4"/>
  <c r="G31" i="4" s="1"/>
  <c r="E30" i="4"/>
  <c r="G30" i="4" s="1"/>
  <c r="E27" i="4"/>
  <c r="E26" i="4"/>
  <c r="E25" i="4" s="1"/>
  <c r="Q118" i="5"/>
  <c r="F113" i="5"/>
  <c r="Q105" i="5"/>
  <c r="Q104" i="5"/>
  <c r="Q103" i="5"/>
  <c r="Q101" i="5"/>
  <c r="Q100" i="5"/>
  <c r="Q98" i="5"/>
  <c r="Q64" i="5"/>
  <c r="E64" i="5" s="1"/>
  <c r="Q63" i="5"/>
  <c r="E63" i="5" s="1"/>
  <c r="Q51" i="5"/>
  <c r="Q50" i="5"/>
  <c r="Q48" i="5"/>
  <c r="Q47" i="5"/>
  <c r="Q46" i="5"/>
  <c r="Q45" i="5"/>
  <c r="Q44" i="5"/>
  <c r="Q43" i="5"/>
  <c r="Q42" i="5"/>
  <c r="Q41" i="5"/>
  <c r="Q37" i="5"/>
  <c r="E36" i="5" s="1"/>
  <c r="G36" i="5" s="1"/>
  <c r="Q35" i="5"/>
  <c r="E35" i="5" s="1"/>
  <c r="D24" i="5"/>
  <c r="Q40" i="5" l="1"/>
  <c r="E40" i="5" s="1"/>
  <c r="G24" i="5"/>
  <c r="C17" i="3"/>
  <c r="E49" i="5"/>
  <c r="G49" i="5" s="1"/>
  <c r="F64" i="5"/>
  <c r="G35" i="5"/>
  <c r="E111" i="5"/>
  <c r="G112" i="5"/>
  <c r="Q102" i="5"/>
  <c r="F63" i="5"/>
  <c r="E62" i="5"/>
  <c r="Q97" i="5"/>
  <c r="F26" i="4"/>
  <c r="E20" i="4"/>
  <c r="G20" i="4" s="1"/>
  <c r="E22" i="4"/>
  <c r="F36" i="5"/>
  <c r="Q117" i="5"/>
  <c r="E117" i="5" s="1"/>
  <c r="E17" i="4"/>
  <c r="G17" i="4" s="1"/>
  <c r="F52" i="5"/>
  <c r="D6" i="5"/>
  <c r="D5" i="5" s="1"/>
  <c r="E19" i="4"/>
  <c r="G19" i="4" s="1"/>
  <c r="E29" i="4"/>
  <c r="F30" i="4"/>
  <c r="F25" i="5"/>
  <c r="F35" i="5"/>
  <c r="F32" i="5"/>
  <c r="F27" i="4"/>
  <c r="F31" i="4"/>
  <c r="F116" i="5"/>
  <c r="Q67" i="5" l="1"/>
  <c r="E67" i="5" s="1"/>
  <c r="G67" i="5" s="1"/>
  <c r="F49" i="5"/>
  <c r="G40" i="5"/>
  <c r="C15" i="3"/>
  <c r="E61" i="5"/>
  <c r="F117" i="5"/>
  <c r="G117" i="5"/>
  <c r="D22" i="3"/>
  <c r="G111" i="5"/>
  <c r="E28" i="4"/>
  <c r="G28" i="4" s="1"/>
  <c r="G29" i="4"/>
  <c r="E115" i="5"/>
  <c r="I19" i="5"/>
  <c r="I23" i="5"/>
  <c r="Q23" i="5" s="1"/>
  <c r="F19" i="4"/>
  <c r="D8" i="3"/>
  <c r="F25" i="4"/>
  <c r="E24" i="4"/>
  <c r="E16" i="4"/>
  <c r="G16" i="4" s="1"/>
  <c r="D17" i="3"/>
  <c r="F22" i="4"/>
  <c r="F21" i="4" s="1"/>
  <c r="F20" i="4" s="1"/>
  <c r="D19" i="3"/>
  <c r="F62" i="5"/>
  <c r="F24" i="5"/>
  <c r="F29" i="4"/>
  <c r="F8" i="5"/>
  <c r="F112" i="5"/>
  <c r="F17" i="4"/>
  <c r="D10" i="3" l="1"/>
  <c r="F28" i="4"/>
  <c r="E34" i="5"/>
  <c r="G17" i="5"/>
  <c r="E114" i="5"/>
  <c r="F114" i="5" s="1"/>
  <c r="G115" i="5"/>
  <c r="E22" i="3"/>
  <c r="E10" i="3"/>
  <c r="E15" i="6"/>
  <c r="E17" i="3"/>
  <c r="E29" i="6"/>
  <c r="E8" i="3"/>
  <c r="E11" i="6"/>
  <c r="E66" i="5"/>
  <c r="E19" i="3"/>
  <c r="F40" i="5"/>
  <c r="D9" i="3"/>
  <c r="F24" i="4"/>
  <c r="Q19" i="5"/>
  <c r="F12" i="5"/>
  <c r="D23" i="3"/>
  <c r="F67" i="5"/>
  <c r="F115" i="5"/>
  <c r="F61" i="5"/>
  <c r="F16" i="4"/>
  <c r="D7" i="3"/>
  <c r="F111" i="5"/>
  <c r="G34" i="5" l="1"/>
  <c r="T29" i="5"/>
  <c r="G114" i="5"/>
  <c r="E65" i="5"/>
  <c r="G65" i="5" s="1"/>
  <c r="G66" i="5"/>
  <c r="E9" i="3"/>
  <c r="E7" i="3"/>
  <c r="E9" i="6"/>
  <c r="D18" i="3"/>
  <c r="E23" i="3"/>
  <c r="E43" i="6"/>
  <c r="I20" i="5"/>
  <c r="Q20" i="5" s="1"/>
  <c r="I21" i="5" s="1"/>
  <c r="F65" i="5" l="1"/>
  <c r="E18" i="3"/>
  <c r="Q21" i="5"/>
  <c r="E18" i="5" s="1"/>
  <c r="F17" i="5"/>
  <c r="G18" i="5" l="1"/>
  <c r="E8" i="4"/>
  <c r="F18" i="5"/>
  <c r="F66" i="5"/>
  <c r="D20" i="3"/>
  <c r="F34" i="5"/>
  <c r="E31" i="6"/>
  <c r="G8" i="4" l="1"/>
  <c r="E7" i="4"/>
  <c r="G7" i="4" s="1"/>
  <c r="G7" i="5"/>
  <c r="E6" i="5"/>
  <c r="E20" i="3"/>
  <c r="E39" i="6"/>
  <c r="F8" i="4"/>
  <c r="D16" i="3"/>
  <c r="F7" i="5"/>
  <c r="G6" i="5" l="1"/>
  <c r="E5" i="5"/>
  <c r="E16" i="3"/>
  <c r="E23" i="6"/>
  <c r="E6" i="4"/>
  <c r="G6" i="4" s="1"/>
  <c r="F7" i="4"/>
  <c r="D15" i="3"/>
  <c r="F6" i="5"/>
  <c r="G5" i="5" l="1"/>
  <c r="T5" i="5"/>
  <c r="E5" i="4"/>
  <c r="E15" i="3"/>
  <c r="F6" i="4"/>
  <c r="D6" i="3"/>
  <c r="E7" i="6" s="1"/>
  <c r="F5" i="5"/>
  <c r="G5" i="4" l="1"/>
  <c r="T4" i="5"/>
  <c r="T6" i="5" s="1"/>
  <c r="D5" i="3"/>
  <c r="E6" i="3"/>
  <c r="F5" i="4"/>
  <c r="E5" i="3" l="1"/>
</calcChain>
</file>

<file path=xl/sharedStrings.xml><?xml version="1.0" encoding="utf-8"?>
<sst xmlns="http://schemas.openxmlformats.org/spreadsheetml/2006/main" count="611" uniqueCount="263">
  <si>
    <t>3. 본 예산은 사회복지법인 재무회계규칙 제 2장 예산과결산에 의거 편성하며 집행한다.</t>
  </si>
  <si>
    <t xml:space="preserve">4. 국시비보조금, 후원금, 전입금 등의 세입이 감소할 경우 기존사업을 축소할 수 </t>
  </si>
  <si>
    <t xml:space="preserve">6. 보편적으로 발생하는 지출에 있어서는 세출예산에도 불구하고 초과 집행하고 차기 </t>
  </si>
  <si>
    <t xml:space="preserve">7. 세출예산에서 초과지출이 발생할 경우에 동일관 내의 목간전용으로 부족한 예산을  </t>
  </si>
  <si>
    <t>/</t>
  </si>
  <si>
    <t>원</t>
  </si>
  <si>
    <t>잡지출</t>
  </si>
  <si>
    <t>반환금</t>
  </si>
  <si>
    <t>분기</t>
  </si>
  <si>
    <t>월</t>
  </si>
  <si>
    <t>인건비</t>
  </si>
  <si>
    <t>이월금</t>
  </si>
  <si>
    <t>전입금</t>
  </si>
  <si>
    <t>×</t>
  </si>
  <si>
    <t>회</t>
  </si>
  <si>
    <t xml:space="preserve">항 </t>
  </si>
  <si>
    <t>명</t>
  </si>
  <si>
    <t>사업비</t>
  </si>
  <si>
    <t xml:space="preserve">관 </t>
  </si>
  <si>
    <t>사무비</t>
  </si>
  <si>
    <t>운영비</t>
  </si>
  <si>
    <t>회의비</t>
  </si>
  <si>
    <t>시설비</t>
  </si>
  <si>
    <t>잡수입</t>
  </si>
  <si>
    <t>액수</t>
  </si>
  <si>
    <t>항</t>
  </si>
  <si>
    <t>증감율</t>
  </si>
  <si>
    <t>과목</t>
  </si>
  <si>
    <t>예비비</t>
  </si>
  <si>
    <t>%</t>
  </si>
  <si>
    <t>급여</t>
  </si>
  <si>
    <t>관</t>
  </si>
  <si>
    <t>총계</t>
  </si>
  <si>
    <t>차량비</t>
  </si>
  <si>
    <t>목</t>
  </si>
  <si>
    <t>여비</t>
  </si>
  <si>
    <t xml:space="preserve">   있다.</t>
  </si>
  <si>
    <t>보조금수입</t>
  </si>
  <si>
    <t>산출근거</t>
  </si>
  <si>
    <t>후원금수입</t>
  </si>
  <si>
    <t>*전신전화료</t>
  </si>
  <si>
    <t>지정후원금</t>
  </si>
  <si>
    <t>경상보조금</t>
  </si>
  <si>
    <t>*장기요양보험</t>
  </si>
  <si>
    <t>비지정후원금</t>
  </si>
  <si>
    <t>자산취득비</t>
  </si>
  <si>
    <t>*차량유류대</t>
  </si>
  <si>
    <t>*남구협의체</t>
  </si>
  <si>
    <t>*국민연금</t>
  </si>
  <si>
    <t>*가스료</t>
  </si>
  <si>
    <t>*고용보험</t>
  </si>
  <si>
    <t>기관운영비</t>
  </si>
  <si>
    <t>전년도이월금</t>
  </si>
  <si>
    <t>재산조성비</t>
  </si>
  <si>
    <t>*봉사자간담회</t>
  </si>
  <si>
    <t>*건강보험</t>
  </si>
  <si>
    <t>기타운영비</t>
  </si>
  <si>
    <t>*전기료</t>
  </si>
  <si>
    <t>*명절선물</t>
  </si>
  <si>
    <t>*연하장구입</t>
  </si>
  <si>
    <t>전입금수입</t>
  </si>
  <si>
    <t>업무추진비</t>
  </si>
  <si>
    <t>*기타반환금</t>
  </si>
  <si>
    <t>*상하수도료</t>
  </si>
  <si>
    <t>사회보험부담금</t>
  </si>
  <si>
    <t>*우편료</t>
  </si>
  <si>
    <t>*협회비</t>
  </si>
  <si>
    <t>시설장비유지비</t>
  </si>
  <si>
    <t>예비비및기타</t>
  </si>
  <si>
    <t>*다과구입</t>
  </si>
  <si>
    <t>사회보험부담비용</t>
  </si>
  <si>
    <t>기타예금이자수입</t>
  </si>
  <si>
    <t>참좋은노인복지센터</t>
  </si>
  <si>
    <t xml:space="preserve"> 예  산  총  칙</t>
  </si>
  <si>
    <t>증 감(B-A)</t>
  </si>
  <si>
    <t>총       계</t>
  </si>
  <si>
    <t>퇴직금및퇴직적립금</t>
  </si>
  <si>
    <t>총        계</t>
  </si>
  <si>
    <t>*차량정비유지비</t>
  </si>
  <si>
    <t>전년도이월금(후원금)</t>
  </si>
  <si>
    <t>*리플렛 및 홍보제작</t>
  </si>
  <si>
    <t>예비비 및 기타</t>
  </si>
  <si>
    <t>수용비 및 수수료</t>
  </si>
  <si>
    <t>*소식지 제작인쇄비</t>
  </si>
  <si>
    <t>○ 세입의 주요내용</t>
  </si>
  <si>
    <t>(단위 : 원)</t>
  </si>
  <si>
    <t>잡       수      입</t>
  </si>
  <si>
    <t xml:space="preserve">   이사회에서 추가경정예산을 승인 받을 수 있다.</t>
  </si>
  <si>
    <t xml:space="preserve"> 예산 증감사항 및 주요내용</t>
  </si>
  <si>
    <t>사회복지법인 무일복지재단</t>
  </si>
  <si>
    <t>예금이자수입(보조금/자부담)</t>
  </si>
  <si>
    <t>*반환금(금년도이자반환금)</t>
  </si>
  <si>
    <t>*기타지역네트워크지원비</t>
  </si>
  <si>
    <t>이      월      금</t>
  </si>
  <si>
    <t>잡      수      입</t>
  </si>
  <si>
    <t xml:space="preserve">    집행 할 수가 있다.</t>
  </si>
  <si>
    <t xml:space="preserve">   초과할 수 있다.</t>
  </si>
  <si>
    <t>*현수막 및 스티커 제작</t>
  </si>
  <si>
    <t>세                    출</t>
  </si>
  <si>
    <t xml:space="preserve">                (단위: 원)</t>
  </si>
  <si>
    <t>세                  입</t>
  </si>
  <si>
    <t>각종수당</t>
    <phoneticPr fontId="19" type="noConversion"/>
  </si>
  <si>
    <t>사업비</t>
    <phoneticPr fontId="19" type="noConversion"/>
  </si>
  <si>
    <t>프로그램사업비</t>
    <phoneticPr fontId="19" type="noConversion"/>
  </si>
  <si>
    <t>전년도이월금(자부담)</t>
    <phoneticPr fontId="19" type="noConversion"/>
  </si>
  <si>
    <t>프로그램사업비</t>
    <phoneticPr fontId="19" type="noConversion"/>
  </si>
  <si>
    <t>업무추진비</t>
    <phoneticPr fontId="19" type="noConversion"/>
  </si>
  <si>
    <t>인건비</t>
    <phoneticPr fontId="19" type="noConversion"/>
  </si>
  <si>
    <t>시설비</t>
    <phoneticPr fontId="19" type="noConversion"/>
  </si>
  <si>
    <t>잡지출</t>
    <phoneticPr fontId="19" type="noConversion"/>
  </si>
  <si>
    <t>재산조성비</t>
    <phoneticPr fontId="19" type="noConversion"/>
  </si>
  <si>
    <t>운   영   비</t>
    <phoneticPr fontId="19" type="noConversion"/>
  </si>
  <si>
    <t>월</t>
    <phoneticPr fontId="19" type="noConversion"/>
  </si>
  <si>
    <t>(단위 : 원)</t>
    <phoneticPr fontId="19" type="noConversion"/>
  </si>
  <si>
    <t>*기타후생경비</t>
    <phoneticPr fontId="19" type="noConversion"/>
  </si>
  <si>
    <t>회</t>
    <phoneticPr fontId="19" type="noConversion"/>
  </si>
  <si>
    <t>기타잡수입</t>
    <phoneticPr fontId="19" type="noConversion"/>
  </si>
  <si>
    <t>원</t>
    <phoneticPr fontId="19" type="noConversion"/>
  </si>
  <si>
    <t xml:space="preserve"> </t>
    <phoneticPr fontId="19" type="noConversion"/>
  </si>
  <si>
    <t>인건비</t>
    <phoneticPr fontId="19" type="noConversion"/>
  </si>
  <si>
    <t>운영비</t>
    <phoneticPr fontId="19" type="noConversion"/>
  </si>
  <si>
    <t>◎홍보사업비</t>
    <phoneticPr fontId="19" type="noConversion"/>
  </si>
  <si>
    <t>기타운영비</t>
    <phoneticPr fontId="19" type="noConversion"/>
  </si>
  <si>
    <t>급여(직접비)</t>
    <phoneticPr fontId="19" type="noConversion"/>
  </si>
  <si>
    <t>각종수당(직접비)</t>
    <phoneticPr fontId="19" type="noConversion"/>
  </si>
  <si>
    <t>*사무용품 구입</t>
    <phoneticPr fontId="19" type="noConversion"/>
  </si>
  <si>
    <t>*수용비 및 수수료</t>
    <phoneticPr fontId="19" type="noConversion"/>
  </si>
  <si>
    <t>◎봉사자 및 후원자관리비</t>
    <phoneticPr fontId="19" type="noConversion"/>
  </si>
  <si>
    <t>2020년</t>
    <phoneticPr fontId="19" type="noConversion"/>
  </si>
  <si>
    <t>명</t>
    <phoneticPr fontId="19" type="noConversion"/>
  </si>
  <si>
    <t>(단위 : 원)</t>
    <phoneticPr fontId="19" type="noConversion"/>
  </si>
  <si>
    <r>
      <t xml:space="preserve">○ 세출의 주요내용                                                                                             </t>
    </r>
    <r>
      <rPr>
        <sz val="10"/>
        <color rgb="FF000000"/>
        <rFont val="굴림"/>
        <family val="3"/>
        <charset val="129"/>
      </rPr>
      <t xml:space="preserve">    (단위 : 원)</t>
    </r>
    <phoneticPr fontId="19" type="noConversion"/>
  </si>
  <si>
    <t>후원금</t>
    <phoneticPr fontId="19" type="noConversion"/>
  </si>
  <si>
    <t>전입금</t>
    <phoneticPr fontId="19" type="noConversion"/>
  </si>
  <si>
    <t>잡수입</t>
    <phoneticPr fontId="19" type="noConversion"/>
  </si>
  <si>
    <t>업무추진비</t>
    <phoneticPr fontId="19" type="noConversion"/>
  </si>
  <si>
    <t>*전담사회복지사 4호봉이상</t>
    <phoneticPr fontId="19" type="noConversion"/>
  </si>
  <si>
    <t>*전담사회복지사 4호봉이하</t>
    <phoneticPr fontId="19" type="noConversion"/>
  </si>
  <si>
    <t>시도보조금</t>
    <phoneticPr fontId="19" type="noConversion"/>
  </si>
  <si>
    <t>*생활지원사</t>
    <phoneticPr fontId="19" type="noConversion"/>
  </si>
  <si>
    <t>*돌봄대상자</t>
    <phoneticPr fontId="19" type="noConversion"/>
  </si>
  <si>
    <t>*전담사회복지사 교육비</t>
    <phoneticPr fontId="19" type="noConversion"/>
  </si>
  <si>
    <t>◎사업비</t>
    <phoneticPr fontId="19" type="noConversion"/>
  </si>
  <si>
    <t>◎제수당</t>
    <phoneticPr fontId="19" type="noConversion"/>
  </si>
  <si>
    <t>퇴직금 및 퇴직적립금</t>
    <phoneticPr fontId="19" type="noConversion"/>
  </si>
  <si>
    <t>명</t>
    <phoneticPr fontId="19" type="noConversion"/>
  </si>
  <si>
    <t>기타보조금</t>
    <phoneticPr fontId="19" type="noConversion"/>
  </si>
  <si>
    <t>*보조금 공모사업</t>
    <phoneticPr fontId="19" type="noConversion"/>
  </si>
  <si>
    <t>*기능보강사업 등</t>
    <phoneticPr fontId="19" type="noConversion"/>
  </si>
  <si>
    <t>사업운영비전입금</t>
    <phoneticPr fontId="19" type="noConversion"/>
  </si>
  <si>
    <t>주</t>
    <phoneticPr fontId="19" type="noConversion"/>
  </si>
  <si>
    <t>◎사회참여</t>
    <phoneticPr fontId="19" type="noConversion"/>
  </si>
  <si>
    <t xml:space="preserve">월 </t>
    <phoneticPr fontId="19" type="noConversion"/>
  </si>
  <si>
    <t>◎생활교육</t>
    <phoneticPr fontId="19" type="noConversion"/>
  </si>
  <si>
    <t>◎연계서비스</t>
    <phoneticPr fontId="19" type="noConversion"/>
  </si>
  <si>
    <t>*생활지원연계</t>
    <phoneticPr fontId="19" type="noConversion"/>
  </si>
  <si>
    <t>*주거개선연계</t>
    <phoneticPr fontId="19" type="noConversion"/>
  </si>
  <si>
    <t>*건강지원연계</t>
    <phoneticPr fontId="19" type="noConversion"/>
  </si>
  <si>
    <t>*기타운영비</t>
    <phoneticPr fontId="19" type="noConversion"/>
  </si>
  <si>
    <t>*생활관리사 교육비</t>
    <phoneticPr fontId="19" type="noConversion"/>
  </si>
  <si>
    <t>*기타회의(운영위원회 등)</t>
    <phoneticPr fontId="19" type="noConversion"/>
  </si>
  <si>
    <t>회</t>
    <phoneticPr fontId="19" type="noConversion"/>
  </si>
  <si>
    <t>◎기타사업비</t>
    <phoneticPr fontId="19" type="noConversion"/>
  </si>
  <si>
    <t>◎안전지원</t>
    <phoneticPr fontId="19" type="noConversion"/>
  </si>
  <si>
    <t>*안전·안부 확인</t>
    <phoneticPr fontId="19" type="noConversion"/>
  </si>
  <si>
    <t>*생활안전점검</t>
    <phoneticPr fontId="19" type="noConversion"/>
  </si>
  <si>
    <t>*정보제공</t>
    <phoneticPr fontId="19" type="noConversion"/>
  </si>
  <si>
    <t>*차량보험료</t>
    <phoneticPr fontId="19" type="noConversion"/>
  </si>
  <si>
    <t xml:space="preserve">2020년 참좋은노인복지센터(노인맞춤돌봄서비스) </t>
    <phoneticPr fontId="19" type="noConversion"/>
  </si>
  <si>
    <t xml:space="preserve">5. 국시비보조금, 후원금, 전입금 등의 세입이 증가 할 경우 세입.세출예산을 </t>
    <phoneticPr fontId="19" type="noConversion"/>
  </si>
  <si>
    <t>◎지역네트워크 지원비</t>
    <phoneticPr fontId="19" type="noConversion"/>
  </si>
  <si>
    <t>◎기관운영비</t>
    <phoneticPr fontId="19" type="noConversion"/>
  </si>
  <si>
    <t>소식지수정</t>
    <phoneticPr fontId="19" type="noConversion"/>
  </si>
  <si>
    <t>리플렛수정</t>
    <phoneticPr fontId="19" type="noConversion"/>
  </si>
  <si>
    <t>*인건비 등</t>
    <phoneticPr fontId="19" type="noConversion"/>
  </si>
  <si>
    <t>기타전입금(후원금)</t>
    <phoneticPr fontId="19" type="noConversion"/>
  </si>
  <si>
    <t>기타전입금(자부담)</t>
    <phoneticPr fontId="19" type="noConversion"/>
  </si>
  <si>
    <t>*혹서한기보조금</t>
    <phoneticPr fontId="19" type="noConversion"/>
  </si>
  <si>
    <t>×</t>
    <phoneticPr fontId="19" type="noConversion"/>
  </si>
  <si>
    <t>*특별수당(생활지원사-전수조사)</t>
    <phoneticPr fontId="19" type="noConversion"/>
  </si>
  <si>
    <t>*기타수당(생활지원사 명절수당)</t>
    <phoneticPr fontId="19" type="noConversion"/>
  </si>
  <si>
    <t xml:space="preserve">        (전담사회복지사 명절수당)</t>
    <phoneticPr fontId="19" type="noConversion"/>
  </si>
  <si>
    <t>*연장근로수당 등</t>
    <phoneticPr fontId="19" type="noConversion"/>
  </si>
  <si>
    <t>*노인맞춤돌봄종합공제 보험료</t>
    <phoneticPr fontId="19" type="noConversion"/>
  </si>
  <si>
    <t xml:space="preserve">*ICT 안전지원 </t>
    <phoneticPr fontId="19" type="noConversion"/>
  </si>
  <si>
    <t>◎긴급지원비</t>
    <phoneticPr fontId="19" type="noConversion"/>
  </si>
  <si>
    <t>*혹서기 지원</t>
    <phoneticPr fontId="19" type="noConversion"/>
  </si>
  <si>
    <t>*혹한기 지원</t>
    <phoneticPr fontId="19" type="noConversion"/>
  </si>
  <si>
    <t>*기타 긴급지원비</t>
    <phoneticPr fontId="19" type="noConversion"/>
  </si>
  <si>
    <t>*기타사업비</t>
    <phoneticPr fontId="19" type="noConversion"/>
  </si>
  <si>
    <t>*선임 생활지원사 수당</t>
    <phoneticPr fontId="19" type="noConversion"/>
  </si>
  <si>
    <t>◎일상생활지원</t>
    <phoneticPr fontId="19" type="noConversion"/>
  </si>
  <si>
    <t>*장보기 등(남자ct 및 소외대상자)</t>
    <phoneticPr fontId="19" type="noConversion"/>
  </si>
  <si>
    <t>*기타 지원</t>
    <phoneticPr fontId="19" type="noConversion"/>
  </si>
  <si>
    <t>*자조모임 등</t>
    <phoneticPr fontId="19" type="noConversion"/>
  </si>
  <si>
    <t>*신체건강분야(방문시)</t>
    <phoneticPr fontId="19" type="noConversion"/>
  </si>
  <si>
    <t>*정신건강분야(방문시)</t>
    <phoneticPr fontId="19" type="noConversion"/>
  </si>
  <si>
    <t>*무자녀독거어르신가족되어드리기</t>
    <phoneticPr fontId="19" type="noConversion"/>
  </si>
  <si>
    <t>◎기타후생경비(수당)</t>
    <phoneticPr fontId="19" type="noConversion"/>
  </si>
  <si>
    <t>◎기타운영비</t>
    <phoneticPr fontId="19" type="noConversion"/>
  </si>
  <si>
    <t>■ 사업장명 : 참좋은노인복지센터 (노인맞춤돌봄사업)</t>
    <phoneticPr fontId="19" type="noConversion"/>
  </si>
  <si>
    <t>센터 내 후원금 계좌 통합으로 감액 조정(재가지원 후원금 계좌에서 전입으로 처리)</t>
    <phoneticPr fontId="19" type="noConversion"/>
  </si>
  <si>
    <t>코로나19로 인한 외근 감소 등으로 차량 운영비 감액 편성</t>
    <phoneticPr fontId="19" type="noConversion"/>
  </si>
  <si>
    <t>전출금</t>
    <phoneticPr fontId="19" type="noConversion"/>
  </si>
  <si>
    <t>기타전출금</t>
    <phoneticPr fontId="19" type="noConversion"/>
  </si>
  <si>
    <t>밑반찬 연계지원</t>
    <phoneticPr fontId="19" type="noConversion"/>
  </si>
  <si>
    <t>결산 추가경정 세입.세출 예산(안)</t>
    <phoneticPr fontId="19" type="noConversion"/>
  </si>
  <si>
    <t>2020. 11</t>
    <phoneticPr fontId="19" type="noConversion"/>
  </si>
  <si>
    <t>결산추경(B)</t>
    <phoneticPr fontId="19" type="noConversion"/>
  </si>
  <si>
    <t>*산재보험</t>
    <phoneticPr fontId="19" type="noConversion"/>
  </si>
  <si>
    <t>*직원 경조사 및 간담회</t>
    <phoneticPr fontId="19" type="noConversion"/>
  </si>
  <si>
    <t>*기타(유관기관 협업 등)</t>
    <phoneticPr fontId="19" type="noConversion"/>
  </si>
  <si>
    <t>◎제세공과금및공공요금</t>
    <phoneticPr fontId="19" type="noConversion"/>
  </si>
  <si>
    <t>*사회관계향상프로그램(집체및나들이등)</t>
    <phoneticPr fontId="19" type="noConversion"/>
  </si>
  <si>
    <t>◎뇌.인지활동프로그램(집체)</t>
    <phoneticPr fontId="19" type="noConversion"/>
  </si>
  <si>
    <t>*기타서비스연계 등(밑반찬외)</t>
    <phoneticPr fontId="19" type="noConversion"/>
  </si>
  <si>
    <t>1. 참좋은노인복지센터 노인맞춤돌봄서비스 사업 2021년 최초 세입.세출 예산은 
   다음과 같다.</t>
    <phoneticPr fontId="19" type="noConversion"/>
  </si>
  <si>
    <t>2021년 최초 예산(노인맞춤돌봄) 총괄내역서</t>
    <phoneticPr fontId="19" type="noConversion"/>
  </si>
  <si>
    <t>결산 추경(A)</t>
    <phoneticPr fontId="19" type="noConversion"/>
  </si>
  <si>
    <t>최초 예산(B)</t>
    <phoneticPr fontId="19" type="noConversion"/>
  </si>
  <si>
    <t>1) 2021년 참좋은노인복지센터(노인맞춤돌봄서비스) 최초 세입 예산 내역</t>
    <phoneticPr fontId="19" type="noConversion"/>
  </si>
  <si>
    <t>최초예산(B)</t>
    <phoneticPr fontId="19" type="noConversion"/>
  </si>
  <si>
    <t>1) 2021년 참좋은노인복지센터(노인맞춤돌봄서비스) 최초 세출 예산 내역</t>
    <phoneticPr fontId="19" type="noConversion"/>
  </si>
  <si>
    <t>결산추경 (A)</t>
    <phoneticPr fontId="19" type="noConversion"/>
  </si>
  <si>
    <t>2021년</t>
    <phoneticPr fontId="19" type="noConversion"/>
  </si>
  <si>
    <t>최초예산 (B)</t>
    <phoneticPr fontId="19" type="noConversion"/>
  </si>
  <si>
    <t>기타잡수입(1년미만퇴직 등)</t>
    <phoneticPr fontId="19" type="noConversion"/>
  </si>
  <si>
    <t>지정후원금</t>
    <phoneticPr fontId="19" type="noConversion"/>
  </si>
  <si>
    <t>*평생교육활동프로그램(7~80대)</t>
    <phoneticPr fontId="19" type="noConversion"/>
  </si>
  <si>
    <t>*신체건강분야(집체-태권도)</t>
    <phoneticPr fontId="19" type="noConversion"/>
  </si>
  <si>
    <t>*정신건강분야(집체-우울예방)</t>
    <phoneticPr fontId="19" type="noConversion"/>
  </si>
  <si>
    <t>*신체건강분야(집체-청춘요리)</t>
    <phoneticPr fontId="19" type="noConversion"/>
  </si>
  <si>
    <t>항</t>
    <phoneticPr fontId="19" type="noConversion"/>
  </si>
  <si>
    <t>목</t>
    <phoneticPr fontId="19" type="noConversion"/>
  </si>
  <si>
    <t>전입금(후원금)</t>
    <phoneticPr fontId="19" type="noConversion"/>
  </si>
  <si>
    <t>전입금(자부담)</t>
    <phoneticPr fontId="19" type="noConversion"/>
  </si>
  <si>
    <t>기타예금이자수입</t>
    <phoneticPr fontId="19" type="noConversion"/>
  </si>
  <si>
    <t>급여</t>
    <phoneticPr fontId="19" type="noConversion"/>
  </si>
  <si>
    <t>퇴직금및퇴직적립금</t>
    <phoneticPr fontId="19" type="noConversion"/>
  </si>
  <si>
    <t>사회보험부담금</t>
    <phoneticPr fontId="19" type="noConversion"/>
  </si>
  <si>
    <t>기관운영비</t>
    <phoneticPr fontId="19" type="noConversion"/>
  </si>
  <si>
    <t>여비</t>
    <phoneticPr fontId="19" type="noConversion"/>
  </si>
  <si>
    <t>수용비및수수료</t>
    <phoneticPr fontId="19" type="noConversion"/>
  </si>
  <si>
    <t>공공요금및각종세금공과금</t>
    <phoneticPr fontId="19" type="noConversion"/>
  </si>
  <si>
    <t>예비비</t>
    <phoneticPr fontId="19" type="noConversion"/>
  </si>
  <si>
    <t>반환금</t>
    <phoneticPr fontId="19" type="noConversion"/>
  </si>
  <si>
    <t>생활지원사 인건비 상승으로 증액 조정</t>
    <phoneticPr fontId="19" type="noConversion"/>
  </si>
  <si>
    <t>유관기관과의 협업 활성화를 위하여 기관운영비 증액 조정</t>
    <phoneticPr fontId="19" type="noConversion"/>
  </si>
  <si>
    <t>출장업무 활성화를 위해 증액 조정</t>
    <phoneticPr fontId="19" type="noConversion"/>
  </si>
  <si>
    <t>모닝차량 보험료 납부를 위해 증액 조정</t>
    <phoneticPr fontId="19" type="noConversion"/>
  </si>
  <si>
    <t>프로그램 사업 확대를 위해 수용비 및 수수료 감액 조정</t>
    <phoneticPr fontId="19" type="noConversion"/>
  </si>
  <si>
    <t>다양한 프로그램 사업 확충으로 사업비 증액 조정</t>
    <phoneticPr fontId="19" type="noConversion"/>
  </si>
  <si>
    <t>식사배달 연계사업 축소로 감액 조정</t>
    <phoneticPr fontId="19" type="noConversion"/>
  </si>
  <si>
    <t>예비비 감액 조정</t>
    <phoneticPr fontId="19" type="noConversion"/>
  </si>
  <si>
    <t>반환금 감액 조정</t>
    <phoneticPr fontId="19" type="noConversion"/>
  </si>
  <si>
    <r>
      <t>2. 세입.세출 예산 총액은</t>
    </r>
    <r>
      <rPr>
        <b/>
        <sz val="12"/>
        <color rgb="FF000000"/>
        <rFont val="굴림"/>
        <family val="3"/>
        <charset val="129"/>
      </rPr>
      <t xml:space="preserve"> </t>
    </r>
    <r>
      <rPr>
        <b/>
        <u/>
        <sz val="14"/>
        <color rgb="FF000000"/>
        <rFont val="굴림"/>
        <family val="3"/>
        <charset val="129"/>
      </rPr>
      <t>638,659,000</t>
    </r>
    <r>
      <rPr>
        <b/>
        <u/>
        <sz val="12"/>
        <color rgb="FF000000"/>
        <rFont val="굴림"/>
        <family val="3"/>
        <charset val="129"/>
      </rPr>
      <t>원</t>
    </r>
    <r>
      <rPr>
        <sz val="12"/>
        <color rgb="FF000000"/>
        <rFont val="굴림"/>
        <family val="3"/>
        <charset val="129"/>
      </rPr>
      <t>으로 한다.</t>
    </r>
    <phoneticPr fontId="19" type="noConversion"/>
  </si>
  <si>
    <t>생활지원사 인건비 증액으로 증액 조정</t>
    <phoneticPr fontId="19" type="noConversion"/>
  </si>
  <si>
    <t>생활지원사 인건비 상승으로 인한 퇴직금 증액 조정</t>
    <phoneticPr fontId="19" type="noConversion"/>
  </si>
  <si>
    <t>생활지원사 인건비 상승으로 인한 사회보험부담금 증액 조정</t>
    <phoneticPr fontId="19" type="noConversion"/>
  </si>
  <si>
    <t>자부담 전입 예정으로 증액 조정</t>
    <phoneticPr fontId="19" type="noConversion"/>
  </si>
  <si>
    <t>노인맞춤돌봄서비스 대상 후원자 증가로 증액 조정</t>
    <phoneticPr fontId="19" type="noConversion"/>
  </si>
  <si>
    <t>기타잡수입 감액 조정</t>
    <phoneticPr fontId="19" type="noConversion"/>
  </si>
  <si>
    <t>기타예금이자수입 감액 조정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</si>
</sst>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.00_ "/>
    <numFmt numFmtId="177" formatCode="#,##0.0"/>
    <numFmt numFmtId="178" formatCode="#,##0_);[Red]\(#,##0\)"/>
    <numFmt numFmtId="179" formatCode="0_);[Red]\(0\)"/>
  </numFmts>
  <fonts count="28" x14ac:knownFonts="1">
    <font>
      <sz val="11"/>
      <color rgb="FF000000"/>
      <name val="돋움"/>
    </font>
    <font>
      <sz val="11"/>
      <color rgb="FF000000"/>
      <name val="굴림"/>
      <family val="3"/>
      <charset val="129"/>
    </font>
    <font>
      <b/>
      <sz val="20"/>
      <color rgb="FF000000"/>
      <name val="굴림"/>
      <family val="3"/>
      <charset val="129"/>
    </font>
    <font>
      <sz val="11"/>
      <color rgb="FF000000"/>
      <name val="바탕"/>
      <family val="1"/>
      <charset val="129"/>
    </font>
    <font>
      <b/>
      <sz val="8"/>
      <color rgb="FF000000"/>
      <name val="굴림"/>
      <family val="3"/>
      <charset val="129"/>
    </font>
    <font>
      <sz val="10"/>
      <color rgb="FF000000"/>
      <name val="굴림"/>
      <family val="3"/>
      <charset val="129"/>
    </font>
    <font>
      <sz val="8"/>
      <color rgb="FF000000"/>
      <name val="돋움"/>
      <family val="3"/>
      <charset val="129"/>
    </font>
    <font>
      <sz val="20"/>
      <color rgb="FF000000"/>
      <name val="굴림"/>
      <family val="3"/>
      <charset val="129"/>
    </font>
    <font>
      <b/>
      <sz val="9"/>
      <color rgb="FF000000"/>
      <name val="굴림"/>
      <family val="3"/>
      <charset val="129"/>
    </font>
    <font>
      <sz val="9"/>
      <color rgb="FF000000"/>
      <name val="굴림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바탕"/>
      <family val="1"/>
      <charset val="129"/>
    </font>
    <font>
      <b/>
      <sz val="16"/>
      <color rgb="FF000000"/>
      <name val="바탕"/>
      <family val="1"/>
      <charset val="129"/>
    </font>
    <font>
      <b/>
      <sz val="25"/>
      <color rgb="FF000000"/>
      <name val="굴림"/>
      <family val="3"/>
      <charset val="129"/>
    </font>
    <font>
      <sz val="12"/>
      <color rgb="FF000000"/>
      <name val="굴림"/>
      <family val="3"/>
      <charset val="129"/>
    </font>
    <font>
      <b/>
      <sz val="16"/>
      <color rgb="FF000000"/>
      <name val="굴림"/>
      <family val="3"/>
      <charset val="129"/>
    </font>
    <font>
      <b/>
      <u/>
      <sz val="14"/>
      <color rgb="FF000000"/>
      <name val="굴림"/>
      <family val="3"/>
      <charset val="129"/>
    </font>
    <font>
      <b/>
      <u/>
      <sz val="12"/>
      <color rgb="FF000000"/>
      <name val="굴림"/>
      <family val="3"/>
      <charset val="129"/>
    </font>
    <font>
      <sz val="11"/>
      <color rgb="FF000000"/>
      <name val="돋움"/>
      <family val="3"/>
      <charset val="129"/>
    </font>
    <font>
      <sz val="8"/>
      <name val="돋움"/>
      <family val="3"/>
      <charset val="129"/>
    </font>
    <font>
      <b/>
      <sz val="12"/>
      <color rgb="FF000000"/>
      <name val="굴림"/>
      <family val="3"/>
      <charset val="129"/>
    </font>
    <font>
      <sz val="9"/>
      <color theme="1"/>
      <name val="굴림"/>
      <family val="3"/>
      <charset val="129"/>
    </font>
    <font>
      <b/>
      <sz val="16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b/>
      <sz val="9"/>
      <color theme="1"/>
      <name val="굴림"/>
      <family val="3"/>
      <charset val="129"/>
    </font>
    <font>
      <sz val="9"/>
      <color theme="1"/>
      <name val="돋움"/>
      <family val="3"/>
      <charset val="129"/>
    </font>
    <font>
      <sz val="10"/>
      <color theme="1"/>
      <name val="굴림"/>
      <family val="3"/>
      <charset val="129"/>
    </font>
    <font>
      <sz val="11"/>
      <color theme="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18" fillId="0" borderId="0">
      <alignment vertical="center"/>
    </xf>
    <xf numFmtId="0" fontId="18" fillId="0" borderId="0">
      <alignment vertical="center"/>
    </xf>
    <xf numFmtId="9" fontId="18" fillId="0" borderId="0">
      <alignment vertical="center"/>
    </xf>
  </cellStyleXfs>
  <cellXfs count="547">
    <xf numFmtId="0" fontId="0" fillId="0" borderId="0" xfId="0" applyNumberFormat="1">
      <alignment vertical="center"/>
    </xf>
    <xf numFmtId="0" fontId="0" fillId="0" borderId="0" xfId="0" applyNumberForma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top"/>
    </xf>
    <xf numFmtId="0" fontId="3" fillId="0" borderId="0" xfId="0" applyNumberFormat="1" applyFont="1">
      <alignment vertical="center"/>
    </xf>
    <xf numFmtId="0" fontId="4" fillId="0" borderId="0" xfId="0" applyNumberFormat="1" applyFont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41" fontId="5" fillId="0" borderId="0" xfId="0" applyNumberFormat="1" applyFont="1" applyBorder="1" applyAlignment="1">
      <alignment horizontal="right" vertical="center"/>
    </xf>
    <xf numFmtId="41" fontId="5" fillId="0" borderId="0" xfId="0" applyNumberFormat="1" applyFont="1" applyBorder="1">
      <alignment vertical="center"/>
    </xf>
    <xf numFmtId="3" fontId="5" fillId="0" borderId="0" xfId="0" applyNumberFormat="1" applyFont="1" applyBorder="1" applyAlignment="1">
      <alignment horizontal="right" vertical="center"/>
    </xf>
    <xf numFmtId="41" fontId="6" fillId="0" borderId="0" xfId="2" applyNumberFormat="1" applyFont="1">
      <alignment vertical="center"/>
    </xf>
    <xf numFmtId="0" fontId="6" fillId="0" borderId="0" xfId="2" applyNumberFormat="1" applyFont="1">
      <alignment vertical="center"/>
    </xf>
    <xf numFmtId="0" fontId="7" fillId="0" borderId="0" xfId="0" applyNumberFormat="1" applyFont="1" applyAlignment="1">
      <alignment horizontal="center"/>
    </xf>
    <xf numFmtId="0" fontId="8" fillId="0" borderId="1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vertical="center"/>
    </xf>
    <xf numFmtId="0" fontId="9" fillId="0" borderId="3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vertical="center"/>
    </xf>
    <xf numFmtId="3" fontId="9" fillId="0" borderId="5" xfId="0" applyNumberFormat="1" applyFont="1" applyBorder="1" applyAlignment="1">
      <alignment horizontal="right" vertical="center"/>
    </xf>
    <xf numFmtId="0" fontId="9" fillId="0" borderId="6" xfId="0" applyNumberFormat="1" applyFont="1" applyBorder="1" applyAlignment="1">
      <alignment horizontal="center" vertical="center"/>
    </xf>
    <xf numFmtId="0" fontId="9" fillId="0" borderId="7" xfId="0" applyNumberFormat="1" applyFont="1" applyBorder="1" applyAlignment="1">
      <alignment horizontal="center" vertical="center"/>
    </xf>
    <xf numFmtId="0" fontId="9" fillId="0" borderId="8" xfId="0" applyNumberFormat="1" applyFont="1" applyBorder="1" applyAlignment="1">
      <alignment horizontal="center" vertical="center"/>
    </xf>
    <xf numFmtId="3" fontId="9" fillId="0" borderId="9" xfId="0" applyNumberFormat="1" applyFont="1" applyBorder="1" applyAlignment="1">
      <alignment vertical="center"/>
    </xf>
    <xf numFmtId="0" fontId="9" fillId="0" borderId="10" xfId="0" applyNumberFormat="1" applyFont="1" applyBorder="1" applyAlignment="1">
      <alignment horizontal="center" vertical="center"/>
    </xf>
    <xf numFmtId="0" fontId="9" fillId="0" borderId="11" xfId="0" applyNumberFormat="1" applyFont="1" applyBorder="1" applyAlignment="1">
      <alignment horizontal="center" vertical="center"/>
    </xf>
    <xf numFmtId="3" fontId="9" fillId="0" borderId="12" xfId="0" applyNumberFormat="1" applyFont="1" applyBorder="1" applyAlignment="1">
      <alignment vertical="center"/>
    </xf>
    <xf numFmtId="3" fontId="9" fillId="0" borderId="13" xfId="0" applyNumberFormat="1" applyFont="1" applyBorder="1" applyAlignment="1">
      <alignment horizontal="right" vertical="center"/>
    </xf>
    <xf numFmtId="3" fontId="8" fillId="0" borderId="15" xfId="0" applyNumberFormat="1" applyFont="1" applyBorder="1" applyAlignment="1">
      <alignment vertical="center"/>
    </xf>
    <xf numFmtId="0" fontId="9" fillId="0" borderId="16" xfId="0" applyNumberFormat="1" applyFont="1" applyBorder="1" applyAlignment="1">
      <alignment horizontal="center" vertical="center"/>
    </xf>
    <xf numFmtId="3" fontId="9" fillId="0" borderId="17" xfId="0" applyNumberFormat="1" applyFont="1" applyBorder="1" applyAlignment="1">
      <alignment vertical="center"/>
    </xf>
    <xf numFmtId="0" fontId="9" fillId="0" borderId="0" xfId="0" applyNumberFormat="1" applyFont="1" applyAlignment="1">
      <alignment horizontal="right" vertical="center"/>
    </xf>
    <xf numFmtId="0" fontId="10" fillId="0" borderId="0" xfId="0" applyNumberFormat="1" applyFont="1">
      <alignment vertical="center"/>
    </xf>
    <xf numFmtId="0" fontId="11" fillId="0" borderId="0" xfId="0" applyNumberFormat="1" applyFont="1">
      <alignment vertical="center"/>
    </xf>
    <xf numFmtId="0" fontId="12" fillId="0" borderId="0" xfId="0" applyNumberFormat="1" applyFont="1" applyAlignment="1">
      <alignment horizontal="center"/>
    </xf>
    <xf numFmtId="0" fontId="9" fillId="0" borderId="18" xfId="0" applyNumberFormat="1" applyFont="1" applyBorder="1" applyAlignment="1">
      <alignment horizontal="center" vertical="center"/>
    </xf>
    <xf numFmtId="3" fontId="9" fillId="0" borderId="8" xfId="0" applyNumberFormat="1" applyFont="1" applyFill="1" applyBorder="1" applyAlignment="1" applyProtection="1">
      <alignment vertical="center"/>
    </xf>
    <xf numFmtId="0" fontId="8" fillId="0" borderId="19" xfId="0" applyNumberFormat="1" applyFont="1" applyFill="1" applyBorder="1" applyAlignment="1" applyProtection="1">
      <alignment horizontal="center" vertical="center" shrinkToFit="1"/>
    </xf>
    <xf numFmtId="0" fontId="13" fillId="0" borderId="0" xfId="0" applyNumberFormat="1" applyFont="1" applyAlignment="1">
      <alignment horizontal="center" vertical="top"/>
    </xf>
    <xf numFmtId="0" fontId="13" fillId="0" borderId="0" xfId="0" applyNumberFormat="1" applyFont="1" applyAlignment="1">
      <alignment horizont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Alignment="1">
      <alignment horizontal="center"/>
    </xf>
    <xf numFmtId="0" fontId="14" fillId="0" borderId="0" xfId="0" applyNumberFormat="1" applyFont="1">
      <alignment vertical="center"/>
    </xf>
    <xf numFmtId="0" fontId="14" fillId="0" borderId="0" xfId="0" applyNumberFormat="1" applyFont="1" applyAlignment="1">
      <alignment vertical="center" wrapText="1"/>
    </xf>
    <xf numFmtId="0" fontId="8" fillId="0" borderId="21" xfId="0" applyNumberFormat="1" applyFont="1" applyBorder="1" applyAlignment="1">
      <alignment horizontal="center" vertical="center"/>
    </xf>
    <xf numFmtId="3" fontId="8" fillId="0" borderId="22" xfId="1" applyNumberFormat="1" applyFont="1" applyFill="1" applyBorder="1" applyAlignment="1" applyProtection="1">
      <alignment vertical="center"/>
    </xf>
    <xf numFmtId="3" fontId="9" fillId="0" borderId="23" xfId="1" applyNumberFormat="1" applyFont="1" applyFill="1" applyBorder="1" applyAlignment="1" applyProtection="1">
      <alignment vertical="center"/>
    </xf>
    <xf numFmtId="3" fontId="9" fillId="0" borderId="24" xfId="1" applyNumberFormat="1" applyFont="1" applyFill="1" applyBorder="1" applyAlignment="1" applyProtection="1">
      <alignment vertical="center"/>
    </xf>
    <xf numFmtId="3" fontId="9" fillId="0" borderId="0" xfId="1" applyNumberFormat="1" applyFont="1" applyFill="1" applyBorder="1" applyAlignment="1" applyProtection="1">
      <alignment vertical="center"/>
    </xf>
    <xf numFmtId="3" fontId="9" fillId="0" borderId="25" xfId="0" applyNumberFormat="1" applyFont="1" applyFill="1" applyBorder="1" applyAlignment="1" applyProtection="1">
      <alignment vertical="center"/>
    </xf>
    <xf numFmtId="3" fontId="9" fillId="0" borderId="25" xfId="1" applyNumberFormat="1" applyFont="1" applyFill="1" applyBorder="1" applyAlignment="1" applyProtection="1">
      <alignment vertical="center"/>
    </xf>
    <xf numFmtId="3" fontId="9" fillId="0" borderId="26" xfId="1" applyNumberFormat="1" applyFont="1" applyFill="1" applyBorder="1" applyAlignment="1" applyProtection="1">
      <alignment vertical="center"/>
    </xf>
    <xf numFmtId="3" fontId="9" fillId="0" borderId="17" xfId="0" applyNumberFormat="1" applyFont="1" applyFill="1" applyBorder="1" applyAlignment="1" applyProtection="1">
      <alignment vertical="center"/>
    </xf>
    <xf numFmtId="3" fontId="9" fillId="0" borderId="22" xfId="1" applyNumberFormat="1" applyFont="1" applyFill="1" applyBorder="1" applyAlignment="1" applyProtection="1">
      <alignment vertical="center"/>
    </xf>
    <xf numFmtId="0" fontId="9" fillId="0" borderId="27" xfId="0" applyNumberFormat="1" applyFont="1" applyFill="1" applyBorder="1" applyAlignment="1" applyProtection="1">
      <alignment horizontal="left" vertical="center"/>
    </xf>
    <xf numFmtId="3" fontId="8" fillId="0" borderId="23" xfId="1" applyNumberFormat="1" applyFont="1" applyFill="1" applyBorder="1" applyAlignment="1" applyProtection="1">
      <alignment vertical="center"/>
    </xf>
    <xf numFmtId="3" fontId="9" fillId="0" borderId="12" xfId="0" applyNumberFormat="1" applyFont="1" applyFill="1" applyBorder="1" applyAlignment="1" applyProtection="1">
      <alignment vertical="center"/>
    </xf>
    <xf numFmtId="3" fontId="9" fillId="0" borderId="29" xfId="1" applyNumberFormat="1" applyFont="1" applyFill="1" applyBorder="1" applyAlignment="1" applyProtection="1">
      <alignment vertical="center"/>
    </xf>
    <xf numFmtId="3" fontId="9" fillId="0" borderId="30" xfId="1" applyNumberFormat="1" applyFont="1" applyFill="1" applyBorder="1" applyAlignment="1" applyProtection="1">
      <alignment vertical="center"/>
    </xf>
    <xf numFmtId="3" fontId="9" fillId="0" borderId="30" xfId="0" applyNumberFormat="1" applyFont="1" applyFill="1" applyBorder="1" applyAlignment="1" applyProtection="1">
      <alignment vertical="center"/>
    </xf>
    <xf numFmtId="3" fontId="9" fillId="0" borderId="9" xfId="1" applyNumberFormat="1" applyFont="1" applyFill="1" applyBorder="1" applyAlignment="1" applyProtection="1">
      <alignment vertical="center"/>
    </xf>
    <xf numFmtId="0" fontId="9" fillId="0" borderId="17" xfId="0" applyNumberFormat="1" applyFont="1" applyFill="1" applyBorder="1" applyAlignment="1" applyProtection="1">
      <alignment horizontal="left" vertical="center"/>
    </xf>
    <xf numFmtId="3" fontId="9" fillId="0" borderId="17" xfId="1" applyNumberFormat="1" applyFont="1" applyFill="1" applyBorder="1" applyAlignment="1" applyProtection="1">
      <alignment vertical="center"/>
    </xf>
    <xf numFmtId="3" fontId="9" fillId="0" borderId="28" xfId="1" applyNumberFormat="1" applyFont="1" applyFill="1" applyBorder="1" applyAlignment="1" applyProtection="1">
      <alignment vertical="center"/>
    </xf>
    <xf numFmtId="0" fontId="9" fillId="0" borderId="26" xfId="0" applyNumberFormat="1" applyFont="1" applyFill="1" applyBorder="1" applyAlignment="1" applyProtection="1">
      <alignment horizontal="left" vertical="center"/>
    </xf>
    <xf numFmtId="3" fontId="8" fillId="0" borderId="17" xfId="0" applyNumberFormat="1" applyFont="1" applyFill="1" applyBorder="1" applyAlignment="1" applyProtection="1">
      <alignment vertical="center"/>
    </xf>
    <xf numFmtId="3" fontId="9" fillId="0" borderId="4" xfId="1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9" fillId="0" borderId="33" xfId="0" applyNumberFormat="1" applyFont="1" applyFill="1" applyBorder="1" applyAlignment="1" applyProtection="1">
      <alignment horizontal="center" vertical="center"/>
    </xf>
    <xf numFmtId="0" fontId="9" fillId="0" borderId="33" xfId="0" applyNumberFormat="1" applyFont="1" applyFill="1" applyBorder="1" applyAlignment="1" applyProtection="1">
      <alignment horizontal="left" vertical="center"/>
    </xf>
    <xf numFmtId="0" fontId="8" fillId="0" borderId="21" xfId="0" applyNumberFormat="1" applyFont="1" applyFill="1" applyBorder="1" applyAlignment="1" applyProtection="1">
      <alignment horizontal="center" vertical="center"/>
    </xf>
    <xf numFmtId="3" fontId="9" fillId="0" borderId="34" xfId="0" applyNumberFormat="1" applyFont="1" applyBorder="1" applyAlignment="1">
      <alignment vertical="center"/>
    </xf>
    <xf numFmtId="3" fontId="9" fillId="0" borderId="8" xfId="1" applyNumberFormat="1" applyFont="1" applyFill="1" applyBorder="1" applyAlignment="1" applyProtection="1">
      <alignment vertical="center"/>
    </xf>
    <xf numFmtId="0" fontId="9" fillId="0" borderId="36" xfId="0" applyNumberFormat="1" applyFont="1" applyFill="1" applyBorder="1" applyAlignment="1" applyProtection="1">
      <alignment horizontal="left" vertic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9" fillId="0" borderId="3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vertical="center" shrinkToFit="1"/>
    </xf>
    <xf numFmtId="3" fontId="9" fillId="0" borderId="40" xfId="0" applyNumberFormat="1" applyFont="1" applyFill="1" applyBorder="1" applyAlignment="1" applyProtection="1">
      <alignment vertical="center"/>
    </xf>
    <xf numFmtId="3" fontId="9" fillId="0" borderId="39" xfId="0" applyNumberFormat="1" applyFont="1" applyFill="1" applyBorder="1" applyAlignment="1" applyProtection="1">
      <alignment vertical="center"/>
    </xf>
    <xf numFmtId="3" fontId="9" fillId="0" borderId="0" xfId="0" applyNumberFormat="1" applyFont="1" applyFill="1" applyBorder="1" applyAlignment="1" applyProtection="1">
      <alignment vertical="center"/>
    </xf>
    <xf numFmtId="3" fontId="8" fillId="0" borderId="8" xfId="0" applyNumberFormat="1" applyFont="1" applyFill="1" applyBorder="1" applyAlignment="1" applyProtection="1">
      <alignment vertical="center"/>
    </xf>
    <xf numFmtId="3" fontId="9" fillId="0" borderId="28" xfId="0" applyNumberFormat="1" applyFont="1" applyFill="1" applyBorder="1" applyAlignment="1" applyProtection="1">
      <alignment vertical="center"/>
    </xf>
    <xf numFmtId="3" fontId="9" fillId="0" borderId="9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3" fontId="8" fillId="0" borderId="17" xfId="1" applyNumberFormat="1" applyFont="1" applyFill="1" applyBorder="1" applyAlignment="1" applyProtection="1">
      <alignment vertical="center"/>
    </xf>
    <xf numFmtId="3" fontId="8" fillId="0" borderId="28" xfId="1" applyNumberFormat="1" applyFont="1" applyFill="1" applyBorder="1" applyAlignment="1" applyProtection="1">
      <alignment vertical="center"/>
    </xf>
    <xf numFmtId="0" fontId="9" fillId="0" borderId="22" xfId="0" applyNumberFormat="1" applyFont="1" applyFill="1" applyBorder="1" applyAlignment="1" applyProtection="1">
      <alignment vertical="center" shrinkToFit="1"/>
    </xf>
    <xf numFmtId="3" fontId="8" fillId="0" borderId="8" xfId="1" applyNumberFormat="1" applyFont="1" applyFill="1" applyBorder="1" applyAlignment="1" applyProtection="1">
      <alignment vertical="center"/>
    </xf>
    <xf numFmtId="0" fontId="9" fillId="0" borderId="23" xfId="0" applyNumberFormat="1" applyFont="1" applyFill="1" applyBorder="1" applyAlignment="1" applyProtection="1">
      <alignment vertical="center" shrinkToFit="1"/>
    </xf>
    <xf numFmtId="0" fontId="9" fillId="0" borderId="24" xfId="0" applyNumberFormat="1" applyFont="1" applyFill="1" applyBorder="1" applyAlignment="1" applyProtection="1">
      <alignment vertical="center" shrinkToFit="1"/>
    </xf>
    <xf numFmtId="0" fontId="9" fillId="0" borderId="23" xfId="0" applyNumberFormat="1" applyFont="1" applyFill="1" applyBorder="1" applyAlignment="1" applyProtection="1">
      <alignment vertical="center" wrapText="1" shrinkToFit="1"/>
    </xf>
    <xf numFmtId="0" fontId="9" fillId="0" borderId="62" xfId="0" applyNumberFormat="1" applyFont="1" applyFill="1" applyBorder="1" applyAlignment="1" applyProtection="1">
      <alignment horizontal="left" vertical="center"/>
    </xf>
    <xf numFmtId="0" fontId="9" fillId="0" borderId="37" xfId="0" applyNumberFormat="1" applyFont="1" applyFill="1" applyBorder="1" applyAlignment="1" applyProtection="1">
      <alignment horizontal="left" vertical="center"/>
    </xf>
    <xf numFmtId="3" fontId="9" fillId="0" borderId="12" xfId="1" applyNumberFormat="1" applyFont="1" applyFill="1" applyBorder="1" applyAlignment="1" applyProtection="1">
      <alignment vertical="center"/>
    </xf>
    <xf numFmtId="0" fontId="8" fillId="0" borderId="57" xfId="0" applyNumberFormat="1" applyFont="1" applyBorder="1" applyAlignment="1">
      <alignment horizontal="center" vertical="center"/>
    </xf>
    <xf numFmtId="0" fontId="8" fillId="0" borderId="66" xfId="0" applyNumberFormat="1" applyFont="1" applyBorder="1" applyAlignment="1">
      <alignment horizontal="center" vertical="center"/>
    </xf>
    <xf numFmtId="0" fontId="8" fillId="0" borderId="21" xfId="0" applyNumberFormat="1" applyFont="1" applyBorder="1" applyAlignment="1">
      <alignment horizontal="center" vertical="center" shrinkToFit="1"/>
    </xf>
    <xf numFmtId="0" fontId="9" fillId="0" borderId="8" xfId="0" applyNumberFormat="1" applyFont="1" applyFill="1" applyBorder="1" applyAlignment="1" applyProtection="1">
      <alignment horizontal="center" vertical="center"/>
    </xf>
    <xf numFmtId="0" fontId="9" fillId="0" borderId="67" xfId="0" applyNumberFormat="1" applyFont="1" applyFill="1" applyBorder="1" applyAlignment="1" applyProtection="1">
      <alignment horizontal="center" vertical="center"/>
    </xf>
    <xf numFmtId="0" fontId="9" fillId="0" borderId="12" xfId="0" applyNumberFormat="1" applyFont="1" applyFill="1" applyBorder="1" applyAlignment="1" applyProtection="1">
      <alignment horizontal="center" vertical="center"/>
    </xf>
    <xf numFmtId="0" fontId="9" fillId="0" borderId="68" xfId="0" applyNumberFormat="1" applyFont="1" applyFill="1" applyBorder="1" applyAlignment="1" applyProtection="1">
      <alignment horizontal="center" vertical="center"/>
    </xf>
    <xf numFmtId="3" fontId="9" fillId="0" borderId="61" xfId="0" applyNumberFormat="1" applyFont="1" applyFill="1" applyBorder="1" applyAlignment="1" applyProtection="1">
      <alignment vertical="center"/>
    </xf>
    <xf numFmtId="3" fontId="9" fillId="0" borderId="38" xfId="0" applyNumberFormat="1" applyFont="1" applyFill="1" applyBorder="1" applyAlignment="1" applyProtection="1">
      <alignment vertical="center"/>
    </xf>
    <xf numFmtId="41" fontId="9" fillId="0" borderId="38" xfId="1" applyFont="1" applyBorder="1">
      <alignment vertical="center"/>
    </xf>
    <xf numFmtId="0" fontId="9" fillId="0" borderId="25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>
      <alignment vertical="center"/>
    </xf>
    <xf numFmtId="0" fontId="9" fillId="0" borderId="0" xfId="0" applyNumberFormat="1" applyFont="1" applyBorder="1" applyAlignment="1">
      <alignment horizontal="center" vertical="center"/>
    </xf>
    <xf numFmtId="0" fontId="9" fillId="0" borderId="40" xfId="0" applyNumberFormat="1" applyFont="1" applyFill="1" applyBorder="1" applyAlignment="1" applyProtection="1">
      <alignment vertical="center"/>
    </xf>
    <xf numFmtId="0" fontId="9" fillId="0" borderId="38" xfId="0" applyNumberFormat="1" applyFont="1" applyFill="1" applyBorder="1" applyAlignment="1" applyProtection="1">
      <alignment vertical="center"/>
    </xf>
    <xf numFmtId="0" fontId="5" fillId="0" borderId="0" xfId="0" applyNumberFormat="1" applyFont="1">
      <alignment vertical="center"/>
    </xf>
    <xf numFmtId="0" fontId="9" fillId="0" borderId="22" xfId="0" applyNumberFormat="1" applyFont="1" applyFill="1" applyBorder="1" applyAlignment="1" applyProtection="1">
      <alignment vertical="center"/>
    </xf>
    <xf numFmtId="3" fontId="9" fillId="3" borderId="9" xfId="1" applyNumberFormat="1" applyFont="1" applyFill="1" applyBorder="1" applyAlignment="1" applyProtection="1">
      <alignment vertical="center"/>
    </xf>
    <xf numFmtId="3" fontId="9" fillId="3" borderId="28" xfId="1" applyNumberFormat="1" applyFont="1" applyFill="1" applyBorder="1" applyAlignment="1" applyProtection="1">
      <alignment vertical="center"/>
    </xf>
    <xf numFmtId="3" fontId="9" fillId="0" borderId="2" xfId="0" applyNumberFormat="1" applyFont="1" applyFill="1" applyBorder="1" applyAlignment="1" applyProtection="1">
      <alignment horizontal="right" vertical="center" shrinkToFit="1"/>
    </xf>
    <xf numFmtId="0" fontId="9" fillId="0" borderId="28" xfId="0" applyNumberFormat="1" applyFont="1" applyFill="1" applyBorder="1" applyAlignment="1" applyProtection="1">
      <alignment horizontal="center" vertical="center"/>
    </xf>
    <xf numFmtId="3" fontId="9" fillId="0" borderId="4" xfId="0" applyNumberFormat="1" applyFont="1" applyFill="1" applyBorder="1" applyAlignment="1" applyProtection="1">
      <alignment vertical="center"/>
    </xf>
    <xf numFmtId="3" fontId="9" fillId="0" borderId="8" xfId="0" applyNumberFormat="1" applyFont="1" applyFill="1" applyBorder="1" applyAlignment="1" applyProtection="1">
      <alignment horizontal="right" vertical="center" shrinkToFit="1"/>
    </xf>
    <xf numFmtId="41" fontId="9" fillId="0" borderId="61" xfId="1" applyFont="1" applyBorder="1">
      <alignment vertical="center"/>
    </xf>
    <xf numFmtId="0" fontId="1" fillId="0" borderId="55" xfId="0" applyNumberFormat="1" applyFont="1" applyBorder="1">
      <alignment vertical="center"/>
    </xf>
    <xf numFmtId="0" fontId="9" fillId="0" borderId="29" xfId="0" applyNumberFormat="1" applyFont="1" applyFill="1" applyBorder="1" applyAlignment="1" applyProtection="1">
      <alignment vertical="center" shrinkToFit="1"/>
    </xf>
    <xf numFmtId="3" fontId="9" fillId="0" borderId="24" xfId="0" applyNumberFormat="1" applyFont="1" applyFill="1" applyBorder="1" applyAlignment="1" applyProtection="1">
      <alignment vertical="center"/>
    </xf>
    <xf numFmtId="0" fontId="9" fillId="0" borderId="6" xfId="0" applyNumberFormat="1" applyFont="1" applyFill="1" applyBorder="1" applyAlignment="1" applyProtection="1">
      <alignment horizontal="center" vertical="center"/>
    </xf>
    <xf numFmtId="3" fontId="0" fillId="0" borderId="0" xfId="0" applyNumberFormat="1">
      <alignment vertical="center"/>
    </xf>
    <xf numFmtId="3" fontId="9" fillId="0" borderId="71" xfId="0" applyNumberFormat="1" applyFont="1" applyBorder="1" applyAlignment="1">
      <alignment vertical="center"/>
    </xf>
    <xf numFmtId="41" fontId="9" fillId="0" borderId="40" xfId="1" applyFont="1" applyBorder="1">
      <alignment vertical="center"/>
    </xf>
    <xf numFmtId="0" fontId="9" fillId="0" borderId="18" xfId="0" applyNumberFormat="1" applyFont="1" applyFill="1" applyBorder="1" applyAlignment="1" applyProtection="1">
      <alignment vertical="center"/>
    </xf>
    <xf numFmtId="0" fontId="9" fillId="0" borderId="48" xfId="0" applyNumberFormat="1" applyFont="1" applyFill="1" applyBorder="1" applyAlignment="1" applyProtection="1">
      <alignment vertical="center"/>
    </xf>
    <xf numFmtId="179" fontId="8" fillId="0" borderId="21" xfId="0" applyNumberFormat="1" applyFont="1" applyFill="1" applyBorder="1" applyAlignment="1" applyProtection="1">
      <alignment horizontal="center" vertical="center"/>
    </xf>
    <xf numFmtId="179" fontId="8" fillId="0" borderId="28" xfId="3" applyNumberFormat="1" applyFont="1" applyFill="1" applyBorder="1" applyAlignment="1" applyProtection="1">
      <alignment vertical="center"/>
    </xf>
    <xf numFmtId="179" fontId="8" fillId="0" borderId="4" xfId="3" applyNumberFormat="1" applyFont="1" applyFill="1" applyBorder="1" applyAlignment="1" applyProtection="1">
      <alignment vertical="center"/>
    </xf>
    <xf numFmtId="179" fontId="9" fillId="0" borderId="4" xfId="3" applyNumberFormat="1" applyFont="1" applyFill="1" applyBorder="1" applyAlignment="1" applyProtection="1">
      <alignment vertical="center"/>
    </xf>
    <xf numFmtId="179" fontId="9" fillId="0" borderId="30" xfId="3" applyNumberFormat="1" applyFont="1" applyFill="1" applyBorder="1" applyAlignment="1" applyProtection="1">
      <alignment vertical="center"/>
    </xf>
    <xf numFmtId="179" fontId="9" fillId="0" borderId="26" xfId="1" applyNumberFormat="1" applyFont="1" applyFill="1" applyBorder="1" applyAlignment="1" applyProtection="1">
      <alignment vertical="center"/>
    </xf>
    <xf numFmtId="179" fontId="9" fillId="0" borderId="28" xfId="1" applyNumberFormat="1" applyFont="1" applyFill="1" applyBorder="1" applyAlignment="1" applyProtection="1">
      <alignment vertical="center"/>
    </xf>
    <xf numFmtId="179" fontId="9" fillId="0" borderId="63" xfId="3" applyNumberFormat="1" applyFont="1" applyFill="1" applyBorder="1" applyAlignment="1" applyProtection="1">
      <alignment vertical="center"/>
    </xf>
    <xf numFmtId="179" fontId="0" fillId="0" borderId="0" xfId="0" applyNumberFormat="1">
      <alignment vertical="center"/>
    </xf>
    <xf numFmtId="179" fontId="9" fillId="0" borderId="28" xfId="3" applyNumberFormat="1" applyFont="1" applyFill="1" applyBorder="1" applyAlignment="1" applyProtection="1">
      <alignment vertical="center"/>
    </xf>
    <xf numFmtId="0" fontId="18" fillId="0" borderId="0" xfId="0" applyNumberFormat="1" applyFont="1">
      <alignment vertical="center"/>
    </xf>
    <xf numFmtId="41" fontId="9" fillId="0" borderId="69" xfId="1" applyFont="1" applyBorder="1">
      <alignment vertical="center"/>
    </xf>
    <xf numFmtId="3" fontId="9" fillId="3" borderId="26" xfId="1" applyNumberFormat="1" applyFont="1" applyFill="1" applyBorder="1" applyAlignment="1" applyProtection="1">
      <alignment vertical="center"/>
    </xf>
    <xf numFmtId="3" fontId="9" fillId="3" borderId="0" xfId="1" applyNumberFormat="1" applyFont="1" applyFill="1" applyBorder="1" applyAlignment="1" applyProtection="1">
      <alignment vertical="center"/>
    </xf>
    <xf numFmtId="3" fontId="9" fillId="0" borderId="43" xfId="0" applyNumberFormat="1" applyFont="1" applyFill="1" applyBorder="1" applyAlignment="1" applyProtection="1">
      <alignment vertical="center"/>
    </xf>
    <xf numFmtId="3" fontId="9" fillId="0" borderId="43" xfId="1" applyNumberFormat="1" applyFont="1" applyFill="1" applyBorder="1" applyAlignment="1" applyProtection="1">
      <alignment vertical="center"/>
    </xf>
    <xf numFmtId="3" fontId="9" fillId="0" borderId="47" xfId="1" applyNumberFormat="1" applyFont="1" applyFill="1" applyBorder="1" applyAlignment="1" applyProtection="1">
      <alignment vertical="center"/>
    </xf>
    <xf numFmtId="0" fontId="9" fillId="0" borderId="6" xfId="0" applyNumberFormat="1" applyFont="1" applyFill="1" applyBorder="1" applyAlignment="1" applyProtection="1">
      <alignment horizontal="center" vertical="center"/>
    </xf>
    <xf numFmtId="3" fontId="9" fillId="3" borderId="4" xfId="1" applyNumberFormat="1" applyFont="1" applyFill="1" applyBorder="1" applyAlignment="1" applyProtection="1">
      <alignment vertical="center"/>
    </xf>
    <xf numFmtId="3" fontId="9" fillId="3" borderId="23" xfId="1" applyNumberFormat="1" applyFont="1" applyFill="1" applyBorder="1" applyAlignment="1" applyProtection="1">
      <alignment vertical="center"/>
    </xf>
    <xf numFmtId="3" fontId="9" fillId="3" borderId="24" xfId="1" applyNumberFormat="1" applyFont="1" applyFill="1" applyBorder="1" applyAlignment="1" applyProtection="1">
      <alignment vertical="center"/>
    </xf>
    <xf numFmtId="3" fontId="9" fillId="3" borderId="22" xfId="1" applyNumberFormat="1" applyFont="1" applyFill="1" applyBorder="1" applyAlignment="1" applyProtection="1">
      <alignment vertical="center"/>
    </xf>
    <xf numFmtId="3" fontId="8" fillId="3" borderId="4" xfId="1" applyNumberFormat="1" applyFont="1" applyFill="1" applyBorder="1" applyAlignment="1" applyProtection="1">
      <alignment vertical="center"/>
    </xf>
    <xf numFmtId="3" fontId="8" fillId="3" borderId="23" xfId="1" applyNumberFormat="1" applyFont="1" applyFill="1" applyBorder="1" applyAlignment="1" applyProtection="1">
      <alignment vertical="center"/>
    </xf>
    <xf numFmtId="3" fontId="9" fillId="3" borderId="63" xfId="1" applyNumberFormat="1" applyFont="1" applyFill="1" applyBorder="1" applyAlignment="1" applyProtection="1">
      <alignment vertical="center"/>
    </xf>
    <xf numFmtId="3" fontId="9" fillId="3" borderId="29" xfId="1" applyNumberFormat="1" applyFont="1" applyFill="1" applyBorder="1" applyAlignment="1" applyProtection="1">
      <alignment vertical="center"/>
    </xf>
    <xf numFmtId="179" fontId="9" fillId="0" borderId="72" xfId="3" applyNumberFormat="1" applyFont="1" applyFill="1" applyBorder="1" applyAlignment="1" applyProtection="1">
      <alignment vertical="center"/>
    </xf>
    <xf numFmtId="41" fontId="18" fillId="0" borderId="0" xfId="1">
      <alignment vertical="center"/>
    </xf>
    <xf numFmtId="41" fontId="1" fillId="0" borderId="0" xfId="0" applyNumberFormat="1" applyFont="1">
      <alignment vertical="center"/>
    </xf>
    <xf numFmtId="0" fontId="9" fillId="0" borderId="32" xfId="0" applyNumberFormat="1" applyFont="1" applyFill="1" applyBorder="1" applyAlignment="1" applyProtection="1">
      <alignment horizontal="center" vertical="center"/>
    </xf>
    <xf numFmtId="0" fontId="9" fillId="0" borderId="8" xfId="0" applyNumberFormat="1" applyFont="1" applyFill="1" applyBorder="1" applyAlignment="1" applyProtection="1">
      <alignment horizontal="left" vertical="center"/>
    </xf>
    <xf numFmtId="0" fontId="9" fillId="0" borderId="27" xfId="0" applyNumberFormat="1" applyFont="1" applyFill="1" applyBorder="1" applyAlignment="1" applyProtection="1">
      <alignment horizontal="center" vertical="center"/>
    </xf>
    <xf numFmtId="0" fontId="9" fillId="0" borderId="30" xfId="0" applyNumberFormat="1" applyFont="1" applyFill="1" applyBorder="1" applyAlignment="1" applyProtection="1">
      <alignment horizontal="center" vertical="center"/>
    </xf>
    <xf numFmtId="0" fontId="9" fillId="0" borderId="43" xfId="0" applyNumberFormat="1" applyFont="1" applyFill="1" applyBorder="1" applyAlignment="1" applyProtection="1">
      <alignment horizontal="left" vertical="center"/>
    </xf>
    <xf numFmtId="0" fontId="14" fillId="0" borderId="0" xfId="0" applyFont="1" applyAlignment="1">
      <alignment vertical="center" wrapText="1"/>
    </xf>
    <xf numFmtId="41" fontId="9" fillId="0" borderId="39" xfId="1" applyNumberFormat="1" applyFont="1" applyFill="1" applyBorder="1" applyAlignment="1" applyProtection="1">
      <alignment vertical="center"/>
    </xf>
    <xf numFmtId="0" fontId="9" fillId="0" borderId="32" xfId="0" applyNumberFormat="1" applyFont="1" applyFill="1" applyBorder="1" applyAlignment="1" applyProtection="1">
      <alignment vertical="center"/>
    </xf>
    <xf numFmtId="0" fontId="9" fillId="0" borderId="31" xfId="0" applyNumberFormat="1" applyFont="1" applyFill="1" applyBorder="1" applyAlignment="1" applyProtection="1">
      <alignment vertical="center"/>
    </xf>
    <xf numFmtId="0" fontId="9" fillId="0" borderId="25" xfId="0" applyNumberFormat="1" applyFont="1" applyFill="1" applyBorder="1" applyAlignment="1" applyProtection="1">
      <alignment vertical="center"/>
    </xf>
    <xf numFmtId="0" fontId="9" fillId="0" borderId="30" xfId="0" applyNumberFormat="1" applyFont="1" applyFill="1" applyBorder="1" applyAlignment="1" applyProtection="1">
      <alignment vertical="center"/>
    </xf>
    <xf numFmtId="0" fontId="8" fillId="0" borderId="75" xfId="0" applyNumberFormat="1" applyFont="1" applyFill="1" applyBorder="1" applyAlignment="1" applyProtection="1">
      <alignment horizontal="center" vertical="center"/>
    </xf>
    <xf numFmtId="3" fontId="9" fillId="0" borderId="80" xfId="0" applyNumberFormat="1" applyFont="1" applyFill="1" applyBorder="1" applyAlignment="1" applyProtection="1">
      <alignment horizontal="right" vertical="center"/>
    </xf>
    <xf numFmtId="3" fontId="9" fillId="0" borderId="82" xfId="0" applyNumberFormat="1" applyFont="1" applyFill="1" applyBorder="1" applyAlignment="1" applyProtection="1">
      <alignment horizontal="right" vertical="center" shrinkToFit="1"/>
    </xf>
    <xf numFmtId="3" fontId="9" fillId="0" borderId="85" xfId="0" applyNumberFormat="1" applyFont="1" applyFill="1" applyBorder="1" applyAlignment="1" applyProtection="1">
      <alignment horizontal="right" vertical="center"/>
    </xf>
    <xf numFmtId="3" fontId="9" fillId="0" borderId="86" xfId="0" applyNumberFormat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3" fontId="9" fillId="0" borderId="91" xfId="0" applyNumberFormat="1" applyFont="1" applyFill="1" applyBorder="1" applyAlignment="1" applyProtection="1">
      <alignment vertical="center"/>
    </xf>
    <xf numFmtId="3" fontId="9" fillId="0" borderId="93" xfId="0" applyNumberFormat="1" applyFont="1" applyFill="1" applyBorder="1" applyAlignment="1" applyProtection="1">
      <alignment vertical="center"/>
    </xf>
    <xf numFmtId="0" fontId="9" fillId="0" borderId="10" xfId="0" applyNumberFormat="1" applyFont="1" applyFill="1" applyBorder="1" applyAlignment="1" applyProtection="1">
      <alignment vertical="center"/>
    </xf>
    <xf numFmtId="3" fontId="9" fillId="3" borderId="72" xfId="1" applyNumberFormat="1" applyFont="1" applyFill="1" applyBorder="1" applyAlignment="1" applyProtection="1">
      <alignment vertical="center"/>
    </xf>
    <xf numFmtId="3" fontId="9" fillId="3" borderId="47" xfId="1" applyNumberFormat="1" applyFont="1" applyFill="1" applyBorder="1" applyAlignment="1" applyProtection="1">
      <alignment vertical="center"/>
    </xf>
    <xf numFmtId="41" fontId="9" fillId="0" borderId="73" xfId="1" applyFont="1" applyBorder="1">
      <alignment vertical="center"/>
    </xf>
    <xf numFmtId="178" fontId="21" fillId="0" borderId="39" xfId="0" applyNumberFormat="1" applyFont="1" applyFill="1" applyBorder="1" applyAlignment="1" applyProtection="1">
      <alignment vertical="center"/>
    </xf>
    <xf numFmtId="3" fontId="21" fillId="0" borderId="25" xfId="1" applyNumberFormat="1" applyFont="1" applyFill="1" applyBorder="1" applyAlignment="1" applyProtection="1">
      <alignment vertical="center"/>
    </xf>
    <xf numFmtId="179" fontId="21" fillId="0" borderId="26" xfId="3" applyNumberFormat="1" applyFont="1" applyFill="1" applyBorder="1" applyAlignment="1" applyProtection="1">
      <alignment vertical="center"/>
    </xf>
    <xf numFmtId="3" fontId="21" fillId="0" borderId="26" xfId="1" applyNumberFormat="1" applyFont="1" applyFill="1" applyBorder="1" applyAlignment="1" applyProtection="1">
      <alignment vertical="center"/>
    </xf>
    <xf numFmtId="3" fontId="21" fillId="0" borderId="0" xfId="1" applyNumberFormat="1" applyFont="1" applyFill="1" applyBorder="1" applyAlignment="1" applyProtection="1">
      <alignment vertical="center"/>
    </xf>
    <xf numFmtId="179" fontId="21" fillId="0" borderId="25" xfId="1" applyNumberFormat="1" applyFont="1" applyFill="1" applyBorder="1" applyAlignment="1" applyProtection="1">
      <alignment vertical="center"/>
    </xf>
    <xf numFmtId="179" fontId="21" fillId="0" borderId="26" xfId="1" applyNumberFormat="1" applyFont="1" applyFill="1" applyBorder="1" applyAlignment="1" applyProtection="1">
      <alignment vertical="center"/>
    </xf>
    <xf numFmtId="3" fontId="21" fillId="0" borderId="36" xfId="1" applyNumberFormat="1" applyFont="1" applyFill="1" applyBorder="1" applyAlignment="1" applyProtection="1">
      <alignment vertical="center"/>
    </xf>
    <xf numFmtId="179" fontId="21" fillId="0" borderId="36" xfId="3" applyNumberFormat="1" applyFont="1" applyFill="1" applyBorder="1" applyAlignment="1" applyProtection="1">
      <alignment vertical="center"/>
    </xf>
    <xf numFmtId="3" fontId="21" fillId="0" borderId="37" xfId="1" applyNumberFormat="1" applyFont="1" applyFill="1" applyBorder="1" applyAlignment="1" applyProtection="1">
      <alignment vertical="center"/>
    </xf>
    <xf numFmtId="3" fontId="21" fillId="0" borderId="20" xfId="1" applyNumberFormat="1" applyFont="1" applyFill="1" applyBorder="1" applyAlignment="1" applyProtection="1">
      <alignment vertical="center"/>
    </xf>
    <xf numFmtId="3" fontId="21" fillId="0" borderId="46" xfId="1" applyNumberFormat="1" applyFont="1" applyFill="1" applyBorder="1" applyAlignment="1" applyProtection="1">
      <alignment vertical="center"/>
    </xf>
    <xf numFmtId="179" fontId="21" fillId="0" borderId="44" xfId="3" applyNumberFormat="1" applyFont="1" applyFill="1" applyBorder="1" applyAlignment="1" applyProtection="1">
      <alignment vertical="center"/>
    </xf>
    <xf numFmtId="3" fontId="21" fillId="0" borderId="44" xfId="1" applyNumberFormat="1" applyFont="1" applyFill="1" applyBorder="1" applyAlignment="1" applyProtection="1">
      <alignment vertical="center"/>
    </xf>
    <xf numFmtId="3" fontId="21" fillId="0" borderId="45" xfId="1" applyNumberFormat="1" applyFont="1" applyFill="1" applyBorder="1" applyAlignment="1" applyProtection="1">
      <alignment vertical="center"/>
    </xf>
    <xf numFmtId="179" fontId="21" fillId="0" borderId="25" xfId="3" applyNumberFormat="1" applyFont="1" applyFill="1" applyBorder="1" applyAlignment="1" applyProtection="1">
      <alignment vertical="center"/>
    </xf>
    <xf numFmtId="3" fontId="21" fillId="3" borderId="25" xfId="1" applyNumberFormat="1" applyFont="1" applyFill="1" applyBorder="1" applyAlignment="1" applyProtection="1">
      <alignment vertical="center"/>
    </xf>
    <xf numFmtId="179" fontId="21" fillId="3" borderId="26" xfId="3" applyNumberFormat="1" applyFont="1" applyFill="1" applyBorder="1" applyAlignment="1" applyProtection="1">
      <alignment vertical="center"/>
    </xf>
    <xf numFmtId="3" fontId="21" fillId="3" borderId="26" xfId="1" applyNumberFormat="1" applyFont="1" applyFill="1" applyBorder="1" applyAlignment="1" applyProtection="1">
      <alignment vertical="center"/>
    </xf>
    <xf numFmtId="3" fontId="21" fillId="3" borderId="0" xfId="1" applyNumberFormat="1" applyFont="1" applyFill="1" applyBorder="1" applyAlignment="1" applyProtection="1">
      <alignment vertical="center"/>
    </xf>
    <xf numFmtId="0" fontId="23" fillId="0" borderId="27" xfId="0" applyNumberFormat="1" applyFont="1" applyBorder="1">
      <alignment vertical="center"/>
    </xf>
    <xf numFmtId="0" fontId="23" fillId="0" borderId="0" xfId="0" applyNumberFormat="1" applyFont="1" applyBorder="1">
      <alignment vertical="center"/>
    </xf>
    <xf numFmtId="179" fontId="23" fillId="0" borderId="0" xfId="0" applyNumberFormat="1" applyFont="1" applyBorder="1">
      <alignment vertical="center"/>
    </xf>
    <xf numFmtId="0" fontId="23" fillId="0" borderId="0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center" vertical="center"/>
    </xf>
    <xf numFmtId="0" fontId="24" fillId="0" borderId="21" xfId="0" applyNumberFormat="1" applyFont="1" applyBorder="1" applyAlignment="1">
      <alignment horizontal="center" vertical="center"/>
    </xf>
    <xf numFmtId="0" fontId="24" fillId="0" borderId="21" xfId="0" applyNumberFormat="1" applyFont="1" applyFill="1" applyBorder="1" applyAlignment="1" applyProtection="1">
      <alignment horizontal="center" vertical="center"/>
    </xf>
    <xf numFmtId="179" fontId="24" fillId="0" borderId="21" xfId="0" applyNumberFormat="1" applyFont="1" applyFill="1" applyBorder="1" applyAlignment="1" applyProtection="1">
      <alignment horizontal="center" vertical="center"/>
    </xf>
    <xf numFmtId="3" fontId="24" fillId="0" borderId="17" xfId="1" applyNumberFormat="1" applyFont="1" applyFill="1" applyBorder="1" applyAlignment="1">
      <alignment vertical="center"/>
    </xf>
    <xf numFmtId="179" fontId="24" fillId="0" borderId="28" xfId="3" applyNumberFormat="1" applyFont="1" applyFill="1" applyBorder="1" applyAlignment="1">
      <alignment vertical="center"/>
    </xf>
    <xf numFmtId="3" fontId="24" fillId="0" borderId="28" xfId="1" applyNumberFormat="1" applyFont="1" applyFill="1" applyBorder="1" applyAlignment="1">
      <alignment vertical="center"/>
    </xf>
    <xf numFmtId="3" fontId="24" fillId="0" borderId="22" xfId="1" applyNumberFormat="1" applyFont="1" applyFill="1" applyBorder="1" applyAlignment="1">
      <alignment vertical="center"/>
    </xf>
    <xf numFmtId="3" fontId="24" fillId="0" borderId="22" xfId="1" applyNumberFormat="1" applyFont="1" applyFill="1" applyBorder="1" applyAlignment="1">
      <alignment horizontal="center" vertical="center"/>
    </xf>
    <xf numFmtId="3" fontId="24" fillId="0" borderId="22" xfId="1" applyNumberFormat="1" applyFont="1" applyFill="1" applyBorder="1" applyAlignment="1" applyProtection="1">
      <alignment vertical="center"/>
    </xf>
    <xf numFmtId="0" fontId="21" fillId="0" borderId="22" xfId="0" applyNumberFormat="1" applyFont="1" applyFill="1" applyBorder="1" applyAlignment="1">
      <alignment horizontal="center" vertical="center" shrinkToFit="1"/>
    </xf>
    <xf numFmtId="0" fontId="23" fillId="0" borderId="41" xfId="0" applyNumberFormat="1" applyFont="1" applyBorder="1">
      <alignment vertical="center"/>
    </xf>
    <xf numFmtId="3" fontId="24" fillId="0" borderId="8" xfId="1" applyNumberFormat="1" applyFont="1" applyFill="1" applyBorder="1" applyAlignment="1">
      <alignment vertical="center"/>
    </xf>
    <xf numFmtId="3" fontId="21" fillId="0" borderId="4" xfId="1" applyNumberFormat="1" applyFont="1" applyFill="1" applyBorder="1" applyAlignment="1">
      <alignment vertical="center"/>
    </xf>
    <xf numFmtId="3" fontId="21" fillId="0" borderId="23" xfId="1" applyNumberFormat="1" applyFont="1" applyFill="1" applyBorder="1" applyAlignment="1">
      <alignment vertical="center"/>
    </xf>
    <xf numFmtId="3" fontId="21" fillId="0" borderId="23" xfId="1" applyNumberFormat="1" applyFont="1" applyFill="1" applyBorder="1" applyAlignment="1">
      <alignment horizontal="center" vertical="center"/>
    </xf>
    <xf numFmtId="3" fontId="21" fillId="0" borderId="23" xfId="1" applyNumberFormat="1" applyFont="1" applyFill="1" applyBorder="1" applyAlignment="1" applyProtection="1">
      <alignment vertical="center"/>
    </xf>
    <xf numFmtId="0" fontId="21" fillId="0" borderId="23" xfId="0" applyNumberFormat="1" applyFont="1" applyFill="1" applyBorder="1" applyAlignment="1">
      <alignment horizontal="center" vertical="center" shrinkToFit="1"/>
    </xf>
    <xf numFmtId="0" fontId="23" fillId="0" borderId="38" xfId="0" applyNumberFormat="1" applyFont="1" applyBorder="1">
      <alignment vertical="center"/>
    </xf>
    <xf numFmtId="0" fontId="21" fillId="0" borderId="18" xfId="0" applyNumberFormat="1" applyFont="1" applyFill="1" applyBorder="1" applyAlignment="1">
      <alignment vertical="center"/>
    </xf>
    <xf numFmtId="3" fontId="21" fillId="0" borderId="8" xfId="1" applyNumberFormat="1" applyFont="1" applyFill="1" applyBorder="1" applyAlignment="1">
      <alignment vertical="center"/>
    </xf>
    <xf numFmtId="179" fontId="21" fillId="0" borderId="4" xfId="3" applyNumberFormat="1" applyFont="1" applyFill="1" applyBorder="1" applyAlignment="1">
      <alignment vertical="center"/>
    </xf>
    <xf numFmtId="9" fontId="21" fillId="0" borderId="23" xfId="3" applyNumberFormat="1" applyFont="1" applyFill="1" applyBorder="1" applyAlignment="1">
      <alignment vertical="center"/>
    </xf>
    <xf numFmtId="0" fontId="21" fillId="0" borderId="32" xfId="0" applyNumberFormat="1" applyFont="1" applyFill="1" applyBorder="1" applyAlignment="1">
      <alignment vertical="center"/>
    </xf>
    <xf numFmtId="0" fontId="21" fillId="0" borderId="30" xfId="0" applyNumberFormat="1" applyFont="1" applyFill="1" applyBorder="1" applyAlignment="1">
      <alignment vertical="center"/>
    </xf>
    <xf numFmtId="0" fontId="21" fillId="0" borderId="25" xfId="0" applyNumberFormat="1" applyFont="1" applyFill="1" applyBorder="1" applyAlignment="1">
      <alignment horizontal="left" vertical="center"/>
    </xf>
    <xf numFmtId="3" fontId="21" fillId="0" borderId="30" xfId="0" applyNumberFormat="1" applyFont="1" applyFill="1" applyBorder="1" applyAlignment="1">
      <alignment vertical="center"/>
    </xf>
    <xf numFmtId="3" fontId="21" fillId="0" borderId="30" xfId="1" applyNumberFormat="1" applyFont="1" applyFill="1" applyBorder="1" applyAlignment="1" applyProtection="1">
      <alignment vertical="center"/>
    </xf>
    <xf numFmtId="179" fontId="21" fillId="0" borderId="30" xfId="3" applyNumberFormat="1" applyFont="1" applyFill="1" applyBorder="1" applyAlignment="1">
      <alignment vertical="center"/>
    </xf>
    <xf numFmtId="3" fontId="21" fillId="0" borderId="9" xfId="1" applyNumberFormat="1" applyFont="1" applyFill="1" applyBorder="1" applyAlignment="1">
      <alignment vertical="center"/>
    </xf>
    <xf numFmtId="3" fontId="21" fillId="0" borderId="24" xfId="1" applyNumberFormat="1" applyFont="1" applyFill="1" applyBorder="1" applyAlignment="1">
      <alignment vertical="center"/>
    </xf>
    <xf numFmtId="3" fontId="21" fillId="0" borderId="24" xfId="1" applyNumberFormat="1" applyFont="1" applyFill="1" applyBorder="1" applyAlignment="1">
      <alignment horizontal="center" vertical="center"/>
    </xf>
    <xf numFmtId="3" fontId="21" fillId="0" borderId="24" xfId="1" applyNumberFormat="1" applyFont="1" applyFill="1" applyBorder="1" applyAlignment="1" applyProtection="1">
      <alignment vertical="center"/>
    </xf>
    <xf numFmtId="0" fontId="21" fillId="0" borderId="24" xfId="0" applyNumberFormat="1" applyFont="1" applyFill="1" applyBorder="1" applyAlignment="1">
      <alignment horizontal="center" vertical="center" shrinkToFit="1"/>
    </xf>
    <xf numFmtId="3" fontId="21" fillId="0" borderId="61" xfId="0" applyNumberFormat="1" applyFont="1" applyFill="1" applyBorder="1" applyAlignment="1" applyProtection="1">
      <alignment vertical="center"/>
    </xf>
    <xf numFmtId="0" fontId="21" fillId="0" borderId="25" xfId="0" applyNumberFormat="1" applyFont="1" applyFill="1" applyBorder="1" applyAlignment="1">
      <alignment vertical="center"/>
    </xf>
    <xf numFmtId="3" fontId="21" fillId="0" borderId="25" xfId="0" applyNumberFormat="1" applyFont="1" applyFill="1" applyBorder="1" applyAlignment="1">
      <alignment vertical="center"/>
    </xf>
    <xf numFmtId="3" fontId="24" fillId="0" borderId="25" xfId="1" applyNumberFormat="1" applyFont="1" applyFill="1" applyBorder="1" applyAlignment="1">
      <alignment vertical="center"/>
    </xf>
    <xf numFmtId="179" fontId="24" fillId="0" borderId="26" xfId="1" applyNumberFormat="1" applyFont="1" applyFill="1" applyBorder="1" applyAlignment="1">
      <alignment vertical="center"/>
    </xf>
    <xf numFmtId="3" fontId="21" fillId="0" borderId="0" xfId="1" applyNumberFormat="1" applyFont="1" applyFill="1" applyBorder="1" applyAlignment="1">
      <alignment horizontal="center" vertical="center"/>
    </xf>
    <xf numFmtId="3" fontId="21" fillId="0" borderId="0" xfId="1" applyNumberFormat="1" applyFont="1" applyFill="1" applyBorder="1" applyAlignment="1">
      <alignment vertical="center"/>
    </xf>
    <xf numFmtId="0" fontId="21" fillId="0" borderId="0" xfId="0" applyNumberFormat="1" applyFont="1" applyFill="1" applyBorder="1" applyAlignment="1">
      <alignment horizontal="center" vertical="center" shrinkToFit="1"/>
    </xf>
    <xf numFmtId="3" fontId="21" fillId="0" borderId="39" xfId="0" applyNumberFormat="1" applyFont="1" applyFill="1" applyBorder="1" applyAlignment="1">
      <alignment vertical="center"/>
    </xf>
    <xf numFmtId="3" fontId="21" fillId="0" borderId="25" xfId="1" applyNumberFormat="1" applyFont="1" applyFill="1" applyBorder="1" applyAlignment="1">
      <alignment vertical="center"/>
    </xf>
    <xf numFmtId="179" fontId="21" fillId="0" borderId="26" xfId="1" applyNumberFormat="1" applyFont="1" applyFill="1" applyBorder="1" applyAlignment="1">
      <alignment vertical="center"/>
    </xf>
    <xf numFmtId="177" fontId="21" fillId="0" borderId="0" xfId="1" applyNumberFormat="1" applyFont="1" applyFill="1" applyBorder="1" applyAlignment="1" applyProtection="1">
      <alignment vertical="center"/>
    </xf>
    <xf numFmtId="0" fontId="21" fillId="0" borderId="32" xfId="0" applyNumberFormat="1" applyFont="1" applyFill="1" applyBorder="1" applyAlignment="1">
      <alignment horizontal="center" vertical="center"/>
    </xf>
    <xf numFmtId="0" fontId="21" fillId="0" borderId="33" xfId="0" applyNumberFormat="1" applyFont="1" applyFill="1" applyBorder="1" applyAlignment="1">
      <alignment horizontal="center" vertical="center"/>
    </xf>
    <xf numFmtId="0" fontId="21" fillId="0" borderId="30" xfId="0" applyNumberFormat="1" applyFont="1" applyFill="1" applyBorder="1" applyAlignment="1" applyProtection="1">
      <alignment horizontal="left" vertical="center"/>
    </xf>
    <xf numFmtId="3" fontId="21" fillId="0" borderId="30" xfId="0" applyNumberFormat="1" applyFont="1" applyFill="1" applyBorder="1" applyAlignment="1" applyProtection="1">
      <alignment vertical="center"/>
    </xf>
    <xf numFmtId="3" fontId="21" fillId="3" borderId="24" xfId="1" applyNumberFormat="1" applyFont="1" applyFill="1" applyBorder="1" applyAlignment="1">
      <alignment vertical="center"/>
    </xf>
    <xf numFmtId="3" fontId="21" fillId="0" borderId="24" xfId="1" applyNumberFormat="1" applyFont="1" applyFill="1" applyBorder="1" applyAlignment="1" applyProtection="1">
      <alignment horizontal="center" vertical="center"/>
    </xf>
    <xf numFmtId="0" fontId="21" fillId="0" borderId="24" xfId="0" applyNumberFormat="1" applyFont="1" applyFill="1" applyBorder="1" applyAlignment="1" applyProtection="1">
      <alignment horizontal="center" vertical="center" shrinkToFit="1"/>
    </xf>
    <xf numFmtId="3" fontId="21" fillId="0" borderId="61" xfId="0" applyNumberFormat="1" applyFont="1" applyBorder="1">
      <alignment vertical="center"/>
    </xf>
    <xf numFmtId="0" fontId="21" fillId="0" borderId="25" xfId="0" applyNumberFormat="1" applyFont="1" applyFill="1" applyBorder="1" applyAlignment="1" applyProtection="1">
      <alignment horizontal="left" vertical="center"/>
    </xf>
    <xf numFmtId="3" fontId="21" fillId="0" borderId="25" xfId="0" applyNumberFormat="1" applyFont="1" applyFill="1" applyBorder="1" applyAlignment="1" applyProtection="1">
      <alignment vertical="center"/>
    </xf>
    <xf numFmtId="3" fontId="21" fillId="0" borderId="0" xfId="1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Alignment="1" applyProtection="1">
      <alignment horizontal="center" vertical="center" shrinkToFit="1"/>
    </xf>
    <xf numFmtId="3" fontId="21" fillId="0" borderId="39" xfId="0" applyNumberFormat="1" applyFont="1" applyFill="1" applyBorder="1" applyAlignment="1" applyProtection="1">
      <alignment vertical="center"/>
    </xf>
    <xf numFmtId="0" fontId="21" fillId="0" borderId="32" xfId="0" applyNumberFormat="1" applyFont="1" applyFill="1" applyBorder="1" applyAlignment="1" applyProtection="1">
      <alignment horizontal="center" vertical="center"/>
    </xf>
    <xf numFmtId="0" fontId="21" fillId="0" borderId="33" xfId="0" applyNumberFormat="1" applyFont="1" applyFill="1" applyBorder="1" applyAlignment="1" applyProtection="1">
      <alignment horizontal="center" vertical="center"/>
    </xf>
    <xf numFmtId="0" fontId="21" fillId="0" borderId="17" xfId="0" applyNumberFormat="1" applyFont="1" applyFill="1" applyBorder="1" applyAlignment="1" applyProtection="1">
      <alignment horizontal="left" vertical="center"/>
    </xf>
    <xf numFmtId="3" fontId="21" fillId="0" borderId="17" xfId="0" applyNumberFormat="1" applyFont="1" applyFill="1" applyBorder="1" applyAlignment="1" applyProtection="1">
      <alignment vertical="center"/>
    </xf>
    <xf numFmtId="0" fontId="23" fillId="0" borderId="28" xfId="0" applyNumberFormat="1" applyFont="1" applyBorder="1">
      <alignment vertical="center"/>
    </xf>
    <xf numFmtId="3" fontId="21" fillId="0" borderId="17" xfId="1" applyNumberFormat="1" applyFont="1" applyFill="1" applyBorder="1" applyAlignment="1" applyProtection="1">
      <alignment vertical="center"/>
    </xf>
    <xf numFmtId="179" fontId="21" fillId="0" borderId="28" xfId="1" applyNumberFormat="1" applyFont="1" applyFill="1" applyBorder="1" applyAlignment="1" applyProtection="1">
      <alignment vertical="center"/>
    </xf>
    <xf numFmtId="3" fontId="21" fillId="0" borderId="28" xfId="1" applyNumberFormat="1" applyFont="1" applyFill="1" applyBorder="1" applyAlignment="1" applyProtection="1">
      <alignment vertical="center"/>
    </xf>
    <xf numFmtId="3" fontId="21" fillId="0" borderId="22" xfId="1" applyNumberFormat="1" applyFont="1" applyFill="1" applyBorder="1" applyAlignment="1" applyProtection="1">
      <alignment vertical="center"/>
    </xf>
    <xf numFmtId="3" fontId="21" fillId="0" borderId="22" xfId="1" applyNumberFormat="1" applyFont="1" applyFill="1" applyBorder="1" applyAlignment="1" applyProtection="1">
      <alignment horizontal="center" vertical="center"/>
    </xf>
    <xf numFmtId="3" fontId="21" fillId="0" borderId="22" xfId="1" applyNumberFormat="1" applyFont="1" applyFill="1" applyBorder="1" applyAlignment="1">
      <alignment vertical="center"/>
    </xf>
    <xf numFmtId="3" fontId="21" fillId="0" borderId="40" xfId="0" applyNumberFormat="1" applyFont="1" applyFill="1" applyBorder="1" applyAlignment="1" applyProtection="1">
      <alignment vertical="center"/>
    </xf>
    <xf numFmtId="0" fontId="23" fillId="0" borderId="39" xfId="0" applyNumberFormat="1" applyFont="1" applyFill="1" applyBorder="1" applyAlignment="1" applyProtection="1">
      <alignment vertical="center"/>
    </xf>
    <xf numFmtId="3" fontId="21" fillId="0" borderId="9" xfId="1" applyNumberFormat="1" applyFont="1" applyFill="1" applyBorder="1" applyAlignment="1" applyProtection="1">
      <alignment vertical="center"/>
    </xf>
    <xf numFmtId="0" fontId="23" fillId="0" borderId="61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vertical="center"/>
    </xf>
    <xf numFmtId="4" fontId="21" fillId="0" borderId="0" xfId="1" applyNumberFormat="1" applyFont="1" applyFill="1" applyBorder="1" applyAlignment="1" applyProtection="1">
      <alignment vertical="center"/>
    </xf>
    <xf numFmtId="176" fontId="21" fillId="0" borderId="0" xfId="1" applyNumberFormat="1" applyFont="1" applyFill="1" applyBorder="1" applyAlignment="1" applyProtection="1">
      <alignment vertical="center"/>
    </xf>
    <xf numFmtId="3" fontId="21" fillId="3" borderId="0" xfId="1" applyNumberFormat="1" applyFont="1" applyFill="1" applyBorder="1" applyAlignment="1" applyProtection="1">
      <alignment horizontal="center" vertical="center"/>
    </xf>
    <xf numFmtId="176" fontId="21" fillId="3" borderId="0" xfId="1" applyNumberFormat="1" applyFont="1" applyFill="1" applyBorder="1" applyAlignment="1" applyProtection="1">
      <alignment vertical="center"/>
    </xf>
    <xf numFmtId="0" fontId="21" fillId="3" borderId="0" xfId="0" applyNumberFormat="1" applyFont="1" applyFill="1" applyBorder="1" applyAlignment="1" applyProtection="1">
      <alignment horizontal="center" vertical="center" shrinkToFit="1"/>
    </xf>
    <xf numFmtId="3" fontId="21" fillId="3" borderId="39" xfId="0" applyNumberFormat="1" applyFont="1" applyFill="1" applyBorder="1" applyAlignment="1" applyProtection="1">
      <alignment vertical="center"/>
    </xf>
    <xf numFmtId="0" fontId="23" fillId="0" borderId="22" xfId="0" applyNumberFormat="1" applyFont="1" applyFill="1" applyBorder="1" applyAlignment="1" applyProtection="1">
      <alignment vertical="center"/>
    </xf>
    <xf numFmtId="3" fontId="21" fillId="3" borderId="22" xfId="1" applyNumberFormat="1" applyFont="1" applyFill="1" applyBorder="1" applyAlignment="1" applyProtection="1">
      <alignment vertical="center"/>
    </xf>
    <xf numFmtId="0" fontId="21" fillId="0" borderId="22" xfId="0" applyNumberFormat="1" applyFont="1" applyFill="1" applyBorder="1" applyAlignment="1" applyProtection="1">
      <alignment horizontal="center" vertical="center" shrinkToFit="1"/>
    </xf>
    <xf numFmtId="0" fontId="23" fillId="0" borderId="40" xfId="0" applyNumberFormat="1" applyFont="1" applyFill="1" applyBorder="1" applyAlignment="1" applyProtection="1">
      <alignment vertical="center"/>
    </xf>
    <xf numFmtId="0" fontId="21" fillId="0" borderId="35" xfId="0" applyNumberFormat="1" applyFont="1" applyFill="1" applyBorder="1" applyAlignment="1" applyProtection="1">
      <alignment horizontal="center" vertical="center"/>
    </xf>
    <xf numFmtId="0" fontId="21" fillId="0" borderId="64" xfId="0" applyNumberFormat="1" applyFont="1" applyFill="1" applyBorder="1" applyAlignment="1" applyProtection="1">
      <alignment horizontal="center" vertical="center"/>
    </xf>
    <xf numFmtId="0" fontId="21" fillId="0" borderId="36" xfId="0" applyNumberFormat="1" applyFont="1" applyFill="1" applyBorder="1" applyAlignment="1" applyProtection="1">
      <alignment horizontal="left" vertical="center"/>
    </xf>
    <xf numFmtId="3" fontId="21" fillId="0" borderId="36" xfId="0" applyNumberFormat="1" applyFont="1" applyFill="1" applyBorder="1" applyAlignment="1" applyProtection="1">
      <alignment vertical="center"/>
    </xf>
    <xf numFmtId="179" fontId="21" fillId="0" borderId="37" xfId="3" applyNumberFormat="1" applyFont="1" applyFill="1" applyBorder="1" applyAlignment="1" applyProtection="1">
      <alignment vertical="center"/>
    </xf>
    <xf numFmtId="3" fontId="21" fillId="0" borderId="20" xfId="1" applyNumberFormat="1" applyFont="1" applyFill="1" applyBorder="1" applyAlignment="1" applyProtection="1">
      <alignment horizontal="center" vertical="center"/>
    </xf>
    <xf numFmtId="3" fontId="21" fillId="0" borderId="42" xfId="0" applyNumberFormat="1" applyFont="1" applyFill="1" applyBorder="1" applyAlignment="1" applyProtection="1">
      <alignment vertical="center"/>
    </xf>
    <xf numFmtId="0" fontId="21" fillId="0" borderId="48" xfId="0" applyNumberFormat="1" applyFont="1" applyFill="1" applyBorder="1" applyAlignment="1" applyProtection="1">
      <alignment horizontal="center" vertical="center"/>
    </xf>
    <xf numFmtId="0" fontId="21" fillId="0" borderId="65" xfId="0" applyNumberFormat="1" applyFont="1" applyFill="1" applyBorder="1" applyAlignment="1" applyProtection="1">
      <alignment horizontal="center" vertical="center"/>
    </xf>
    <xf numFmtId="0" fontId="21" fillId="0" borderId="46" xfId="0" applyNumberFormat="1" applyFont="1" applyFill="1" applyBorder="1" applyAlignment="1" applyProtection="1">
      <alignment horizontal="left" vertical="center"/>
    </xf>
    <xf numFmtId="3" fontId="21" fillId="0" borderId="46" xfId="0" applyNumberFormat="1" applyFont="1" applyFill="1" applyBorder="1" applyAlignment="1" applyProtection="1">
      <alignment vertical="center"/>
    </xf>
    <xf numFmtId="3" fontId="21" fillId="0" borderId="45" xfId="1" applyNumberFormat="1" applyFont="1" applyFill="1" applyBorder="1" applyAlignment="1" applyProtection="1">
      <alignment horizontal="center" vertical="center"/>
    </xf>
    <xf numFmtId="3" fontId="21" fillId="0" borderId="55" xfId="0" applyNumberFormat="1" applyFont="1" applyFill="1" applyBorder="1" applyAlignment="1" applyProtection="1">
      <alignment vertical="center"/>
    </xf>
    <xf numFmtId="41" fontId="21" fillId="0" borderId="39" xfId="1" applyFont="1" applyBorder="1">
      <alignment vertical="center"/>
    </xf>
    <xf numFmtId="0" fontId="21" fillId="2" borderId="30" xfId="0" applyNumberFormat="1" applyFont="1" applyFill="1" applyBorder="1" applyAlignment="1" applyProtection="1">
      <alignment horizontal="left" vertical="center"/>
    </xf>
    <xf numFmtId="41" fontId="21" fillId="0" borderId="61" xfId="1" applyFont="1" applyBorder="1">
      <alignment vertical="center"/>
    </xf>
    <xf numFmtId="0" fontId="21" fillId="2" borderId="17" xfId="0" applyNumberFormat="1" applyFont="1" applyFill="1" applyBorder="1" applyAlignment="1" applyProtection="1">
      <alignment horizontal="left" vertical="center"/>
    </xf>
    <xf numFmtId="179" fontId="21" fillId="0" borderId="28" xfId="3" applyNumberFormat="1" applyFont="1" applyFill="1" applyBorder="1" applyAlignment="1" applyProtection="1">
      <alignment vertical="center"/>
    </xf>
    <xf numFmtId="3" fontId="21" fillId="3" borderId="28" xfId="1" applyNumberFormat="1" applyFont="1" applyFill="1" applyBorder="1" applyAlignment="1" applyProtection="1">
      <alignment vertical="center"/>
    </xf>
    <xf numFmtId="41" fontId="21" fillId="0" borderId="40" xfId="1" applyFont="1" applyBorder="1">
      <alignment vertical="center"/>
    </xf>
    <xf numFmtId="3" fontId="21" fillId="0" borderId="8" xfId="1" applyNumberFormat="1" applyFont="1" applyFill="1" applyBorder="1" applyAlignment="1" applyProtection="1">
      <alignment vertical="center"/>
    </xf>
    <xf numFmtId="3" fontId="21" fillId="3" borderId="23" xfId="1" applyNumberFormat="1" applyFont="1" applyFill="1" applyBorder="1" applyAlignment="1" applyProtection="1">
      <alignment vertical="center"/>
    </xf>
    <xf numFmtId="3" fontId="21" fillId="0" borderId="23" xfId="1" applyNumberFormat="1" applyFont="1" applyFill="1" applyBorder="1" applyAlignment="1" applyProtection="1">
      <alignment horizontal="center" vertical="center"/>
    </xf>
    <xf numFmtId="41" fontId="21" fillId="0" borderId="38" xfId="1" applyFont="1" applyBorder="1">
      <alignment vertical="center"/>
    </xf>
    <xf numFmtId="0" fontId="21" fillId="0" borderId="26" xfId="0" applyNumberFormat="1" applyFont="1" applyFill="1" applyBorder="1" applyAlignment="1" applyProtection="1">
      <alignment horizontal="left" vertical="center"/>
    </xf>
    <xf numFmtId="3" fontId="21" fillId="0" borderId="8" xfId="0" applyNumberFormat="1" applyFont="1" applyFill="1" applyBorder="1" applyAlignment="1" applyProtection="1">
      <alignment vertical="center"/>
    </xf>
    <xf numFmtId="179" fontId="21" fillId="0" borderId="8" xfId="3" applyNumberFormat="1" applyFont="1" applyFill="1" applyBorder="1" applyAlignment="1" applyProtection="1">
      <alignment vertical="center"/>
    </xf>
    <xf numFmtId="41" fontId="21" fillId="3" borderId="38" xfId="1" applyFont="1" applyFill="1" applyBorder="1">
      <alignment vertical="center"/>
    </xf>
    <xf numFmtId="3" fontId="21" fillId="3" borderId="9" xfId="1" applyNumberFormat="1" applyFont="1" applyFill="1" applyBorder="1" applyAlignment="1" applyProtection="1">
      <alignment vertical="center"/>
    </xf>
    <xf numFmtId="3" fontId="21" fillId="3" borderId="24" xfId="1" applyNumberFormat="1" applyFont="1" applyFill="1" applyBorder="1" applyAlignment="1" applyProtection="1">
      <alignment vertical="center"/>
    </xf>
    <xf numFmtId="0" fontId="21" fillId="0" borderId="61" xfId="0" applyNumberFormat="1" applyFont="1" applyFill="1" applyBorder="1" applyAlignment="1" applyProtection="1">
      <alignment vertical="center"/>
    </xf>
    <xf numFmtId="3" fontId="21" fillId="3" borderId="61" xfId="0" applyNumberFormat="1" applyFont="1" applyFill="1" applyBorder="1" applyAlignment="1" applyProtection="1">
      <alignment vertical="center"/>
    </xf>
    <xf numFmtId="0" fontId="21" fillId="0" borderId="25" xfId="0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Alignment="1" applyProtection="1">
      <alignment horizontal="left" vertical="center"/>
    </xf>
    <xf numFmtId="3" fontId="21" fillId="3" borderId="26" xfId="1" applyNumberFormat="1" applyFont="1" applyFill="1" applyBorder="1" applyAlignment="1" applyProtection="1">
      <alignment vertical="center" wrapText="1"/>
    </xf>
    <xf numFmtId="0" fontId="21" fillId="0" borderId="33" xfId="0" applyNumberFormat="1" applyFont="1" applyFill="1" applyBorder="1" applyAlignment="1" applyProtection="1">
      <alignment horizontal="left" vertical="center"/>
    </xf>
    <xf numFmtId="179" fontId="21" fillId="0" borderId="25" xfId="3" applyNumberFormat="1" applyFont="1" applyFill="1" applyBorder="1" applyAlignment="1">
      <alignment vertical="center"/>
    </xf>
    <xf numFmtId="3" fontId="21" fillId="3" borderId="26" xfId="0" applyNumberFormat="1" applyFont="1" applyFill="1" applyBorder="1" applyAlignment="1" applyProtection="1">
      <alignment vertical="center"/>
    </xf>
    <xf numFmtId="0" fontId="21" fillId="0" borderId="64" xfId="0" applyNumberFormat="1" applyFont="1" applyFill="1" applyBorder="1" applyAlignment="1" applyProtection="1">
      <alignment horizontal="left" vertical="center"/>
    </xf>
    <xf numFmtId="3" fontId="21" fillId="3" borderId="37" xfId="1" applyNumberFormat="1" applyFont="1" applyFill="1" applyBorder="1" applyAlignment="1" applyProtection="1">
      <alignment vertical="center"/>
    </xf>
    <xf numFmtId="3" fontId="21" fillId="3" borderId="20" xfId="1" applyNumberFormat="1" applyFont="1" applyFill="1" applyBorder="1" applyAlignment="1" applyProtection="1">
      <alignment vertical="center"/>
    </xf>
    <xf numFmtId="0" fontId="21" fillId="0" borderId="20" xfId="0" applyNumberFormat="1" applyFont="1" applyFill="1" applyBorder="1" applyAlignment="1" applyProtection="1">
      <alignment vertical="center" shrinkToFit="1"/>
    </xf>
    <xf numFmtId="178" fontId="25" fillId="0" borderId="42" xfId="0" applyNumberFormat="1" applyFont="1" applyFill="1" applyBorder="1" applyAlignment="1" applyProtection="1">
      <alignment vertical="center"/>
    </xf>
    <xf numFmtId="0" fontId="21" fillId="0" borderId="65" xfId="0" applyNumberFormat="1" applyFont="1" applyFill="1" applyBorder="1" applyAlignment="1" applyProtection="1">
      <alignment horizontal="left" vertical="center"/>
    </xf>
    <xf numFmtId="178" fontId="21" fillId="0" borderId="55" xfId="0" applyNumberFormat="1" applyFont="1" applyBorder="1">
      <alignment vertical="center"/>
    </xf>
    <xf numFmtId="178" fontId="21" fillId="0" borderId="39" xfId="0" applyNumberFormat="1" applyFont="1" applyBorder="1">
      <alignment vertical="center"/>
    </xf>
    <xf numFmtId="3" fontId="24" fillId="0" borderId="8" xfId="0" applyNumberFormat="1" applyFont="1" applyFill="1" applyBorder="1" applyAlignment="1" applyProtection="1">
      <alignment vertical="center"/>
    </xf>
    <xf numFmtId="3" fontId="24" fillId="0" borderId="8" xfId="1" applyNumberFormat="1" applyFont="1" applyFill="1" applyBorder="1" applyAlignment="1" applyProtection="1">
      <alignment vertical="center"/>
    </xf>
    <xf numFmtId="179" fontId="24" fillId="0" borderId="8" xfId="3" applyNumberFormat="1" applyFont="1" applyFill="1" applyBorder="1" applyAlignment="1" applyProtection="1">
      <alignment vertical="center"/>
    </xf>
    <xf numFmtId="3" fontId="21" fillId="0" borderId="4" xfId="1" applyNumberFormat="1" applyFont="1" applyFill="1" applyBorder="1" applyAlignment="1" applyProtection="1">
      <alignment vertical="center"/>
    </xf>
    <xf numFmtId="0" fontId="21" fillId="0" borderId="23" xfId="0" applyNumberFormat="1" applyFont="1" applyFill="1" applyBorder="1" applyAlignment="1" applyProtection="1">
      <alignment horizontal="center" vertical="center" shrinkToFit="1"/>
    </xf>
    <xf numFmtId="0" fontId="23" fillId="0" borderId="38" xfId="0" applyNumberFormat="1" applyFont="1" applyFill="1" applyBorder="1" applyAlignment="1" applyProtection="1">
      <alignment vertical="center"/>
    </xf>
    <xf numFmtId="3" fontId="21" fillId="0" borderId="38" xfId="0" applyNumberFormat="1" applyFont="1" applyFill="1" applyBorder="1" applyAlignment="1" applyProtection="1">
      <alignment vertical="center"/>
    </xf>
    <xf numFmtId="0" fontId="21" fillId="0" borderId="31" xfId="0" applyNumberFormat="1" applyFont="1" applyFill="1" applyBorder="1" applyAlignment="1" applyProtection="1">
      <alignment horizontal="center" vertical="center"/>
    </xf>
    <xf numFmtId="0" fontId="21" fillId="0" borderId="16" xfId="0" applyNumberFormat="1" applyFont="1" applyFill="1" applyBorder="1" applyAlignment="1" applyProtection="1">
      <alignment horizontal="center" vertical="center"/>
    </xf>
    <xf numFmtId="0" fontId="21" fillId="0" borderId="8" xfId="0" applyNumberFormat="1" applyFont="1" applyFill="1" applyBorder="1" applyAlignment="1" applyProtection="1">
      <alignment horizontal="left" vertical="center"/>
    </xf>
    <xf numFmtId="3" fontId="24" fillId="0" borderId="17" xfId="0" applyNumberFormat="1" applyFont="1" applyFill="1" applyBorder="1" applyAlignment="1" applyProtection="1">
      <alignment vertical="center"/>
    </xf>
    <xf numFmtId="3" fontId="24" fillId="0" borderId="17" xfId="1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vertical="center" shrinkToFit="1"/>
    </xf>
    <xf numFmtId="178" fontId="25" fillId="0" borderId="39" xfId="0" applyNumberFormat="1" applyFont="1" applyBorder="1">
      <alignment vertical="center"/>
    </xf>
    <xf numFmtId="3" fontId="21" fillId="0" borderId="0" xfId="0" applyNumberFormat="1" applyFont="1" applyFill="1" applyBorder="1" applyAlignment="1" applyProtection="1">
      <alignment vertical="center"/>
    </xf>
    <xf numFmtId="178" fontId="21" fillId="0" borderId="42" xfId="0" applyNumberFormat="1" applyFont="1" applyFill="1" applyBorder="1" applyAlignment="1" applyProtection="1">
      <alignment vertical="center"/>
    </xf>
    <xf numFmtId="3" fontId="21" fillId="0" borderId="45" xfId="0" applyNumberFormat="1" applyFont="1" applyFill="1" applyBorder="1" applyAlignment="1" applyProtection="1">
      <alignment vertical="center"/>
    </xf>
    <xf numFmtId="0" fontId="21" fillId="0" borderId="45" xfId="0" applyNumberFormat="1" applyFont="1" applyFill="1" applyBorder="1" applyAlignment="1" applyProtection="1">
      <alignment vertical="center" shrinkToFit="1"/>
    </xf>
    <xf numFmtId="178" fontId="21" fillId="0" borderId="55" xfId="0" applyNumberFormat="1" applyFont="1" applyFill="1" applyBorder="1" applyAlignment="1" applyProtection="1">
      <alignment vertical="center"/>
    </xf>
    <xf numFmtId="0" fontId="21" fillId="3" borderId="32" xfId="0" applyNumberFormat="1" applyFont="1" applyFill="1" applyBorder="1" applyAlignment="1" applyProtection="1">
      <alignment horizontal="center" vertical="center"/>
    </xf>
    <xf numFmtId="0" fontId="21" fillId="3" borderId="25" xfId="0" applyNumberFormat="1" applyFont="1" applyFill="1" applyBorder="1" applyAlignment="1" applyProtection="1">
      <alignment horizontal="center" vertical="center"/>
    </xf>
    <xf numFmtId="0" fontId="21" fillId="3" borderId="25" xfId="0" applyNumberFormat="1" applyFont="1" applyFill="1" applyBorder="1" applyAlignment="1" applyProtection="1">
      <alignment horizontal="left" vertical="center"/>
    </xf>
    <xf numFmtId="3" fontId="21" fillId="3" borderId="25" xfId="0" applyNumberFormat="1" applyFont="1" applyFill="1" applyBorder="1" applyAlignment="1" applyProtection="1">
      <alignment vertical="center"/>
    </xf>
    <xf numFmtId="0" fontId="21" fillId="3" borderId="0" xfId="0" applyNumberFormat="1" applyFont="1" applyFill="1" applyBorder="1" applyAlignment="1" applyProtection="1">
      <alignment vertical="center" shrinkToFit="1"/>
    </xf>
    <xf numFmtId="178" fontId="21" fillId="3" borderId="39" xfId="0" applyNumberFormat="1" applyFont="1" applyFill="1" applyBorder="1" applyAlignment="1" applyProtection="1">
      <alignment vertical="center"/>
    </xf>
    <xf numFmtId="0" fontId="21" fillId="3" borderId="33" xfId="0" applyNumberFormat="1" applyFont="1" applyFill="1" applyBorder="1" applyAlignment="1" applyProtection="1">
      <alignment horizontal="center" vertical="center"/>
    </xf>
    <xf numFmtId="3" fontId="21" fillId="3" borderId="0" xfId="0" applyNumberFormat="1" applyFont="1" applyFill="1" applyBorder="1" applyAlignment="1" applyProtection="1">
      <alignment vertical="center"/>
    </xf>
    <xf numFmtId="0" fontId="23" fillId="3" borderId="0" xfId="0" applyNumberFormat="1" applyFont="1" applyFill="1" applyBorder="1" applyAlignment="1" applyProtection="1">
      <alignment vertical="center"/>
    </xf>
    <xf numFmtId="179" fontId="21" fillId="3" borderId="26" xfId="1" applyNumberFormat="1" applyFont="1" applyFill="1" applyBorder="1" applyAlignment="1" applyProtection="1">
      <alignment vertical="center"/>
    </xf>
    <xf numFmtId="179" fontId="21" fillId="3" borderId="25" xfId="3" applyNumberFormat="1" applyFont="1" applyFill="1" applyBorder="1" applyAlignment="1" applyProtection="1">
      <alignment vertical="center"/>
    </xf>
    <xf numFmtId="0" fontId="21" fillId="3" borderId="0" xfId="0" applyNumberFormat="1" applyFont="1" applyFill="1" applyBorder="1" applyAlignment="1" applyProtection="1">
      <alignment horizontal="center" vertical="center"/>
    </xf>
    <xf numFmtId="0" fontId="21" fillId="3" borderId="26" xfId="0" applyNumberFormat="1" applyFont="1" applyFill="1" applyBorder="1" applyAlignment="1" applyProtection="1">
      <alignment horizontal="center" vertical="center"/>
    </xf>
    <xf numFmtId="3" fontId="21" fillId="3" borderId="39" xfId="0" applyNumberFormat="1" applyFont="1" applyFill="1" applyBorder="1" applyProtection="1">
      <alignment vertical="center"/>
    </xf>
    <xf numFmtId="0" fontId="23" fillId="3" borderId="0" xfId="0" applyNumberFormat="1" applyFont="1" applyFill="1" applyBorder="1" applyProtection="1">
      <alignment vertical="center"/>
    </xf>
    <xf numFmtId="0" fontId="21" fillId="3" borderId="33" xfId="0" applyNumberFormat="1" applyFont="1" applyFill="1" applyBorder="1" applyAlignment="1" applyProtection="1">
      <alignment horizontal="left" vertical="center"/>
    </xf>
    <xf numFmtId="41" fontId="21" fillId="3" borderId="39" xfId="1" applyFont="1" applyFill="1" applyBorder="1">
      <alignment vertical="center"/>
    </xf>
    <xf numFmtId="0" fontId="21" fillId="3" borderId="31" xfId="0" applyNumberFormat="1" applyFont="1" applyFill="1" applyBorder="1" applyAlignment="1" applyProtection="1">
      <alignment horizontal="center" vertical="center"/>
    </xf>
    <xf numFmtId="0" fontId="21" fillId="3" borderId="17" xfId="0" applyNumberFormat="1" applyFont="1" applyFill="1" applyBorder="1" applyAlignment="1" applyProtection="1">
      <alignment horizontal="center" vertical="center"/>
    </xf>
    <xf numFmtId="0" fontId="21" fillId="3" borderId="16" xfId="0" applyNumberFormat="1" applyFont="1" applyFill="1" applyBorder="1" applyAlignment="1" applyProtection="1">
      <alignment horizontal="left" vertical="center"/>
    </xf>
    <xf numFmtId="3" fontId="21" fillId="3" borderId="17" xfId="0" applyNumberFormat="1" applyFont="1" applyFill="1" applyBorder="1" applyAlignment="1" applyProtection="1">
      <alignment vertical="center"/>
    </xf>
    <xf numFmtId="3" fontId="21" fillId="3" borderId="17" xfId="1" applyNumberFormat="1" applyFont="1" applyFill="1" applyBorder="1" applyAlignment="1" applyProtection="1">
      <alignment vertical="center"/>
    </xf>
    <xf numFmtId="179" fontId="21" fillId="3" borderId="28" xfId="3" applyNumberFormat="1" applyFont="1" applyFill="1" applyBorder="1" applyAlignment="1" applyProtection="1">
      <alignment vertical="center"/>
    </xf>
    <xf numFmtId="3" fontId="21" fillId="3" borderId="22" xfId="1" applyNumberFormat="1" applyFont="1" applyFill="1" applyBorder="1" applyAlignment="1" applyProtection="1">
      <alignment horizontal="center" vertical="center"/>
    </xf>
    <xf numFmtId="0" fontId="21" fillId="3" borderId="22" xfId="0" applyNumberFormat="1" applyFont="1" applyFill="1" applyBorder="1" applyAlignment="1" applyProtection="1">
      <alignment horizontal="center" vertical="center" shrinkToFit="1"/>
    </xf>
    <xf numFmtId="3" fontId="21" fillId="3" borderId="40" xfId="0" applyNumberFormat="1" applyFont="1" applyFill="1" applyBorder="1" applyAlignment="1" applyProtection="1">
      <alignment vertical="center"/>
    </xf>
    <xf numFmtId="3" fontId="24" fillId="3" borderId="17" xfId="0" applyNumberFormat="1" applyFont="1" applyFill="1" applyBorder="1" applyAlignment="1" applyProtection="1">
      <alignment vertical="center"/>
    </xf>
    <xf numFmtId="3" fontId="24" fillId="3" borderId="17" xfId="1" applyNumberFormat="1" applyFont="1" applyFill="1" applyBorder="1" applyAlignment="1" applyProtection="1">
      <alignment vertical="center"/>
    </xf>
    <xf numFmtId="179" fontId="24" fillId="3" borderId="8" xfId="3" applyNumberFormat="1" applyFont="1" applyFill="1" applyBorder="1" applyAlignment="1" applyProtection="1">
      <alignment vertical="center"/>
    </xf>
    <xf numFmtId="3" fontId="21" fillId="3" borderId="4" xfId="1" applyNumberFormat="1" applyFont="1" applyFill="1" applyBorder="1" applyAlignment="1" applyProtection="1">
      <alignment vertical="center"/>
    </xf>
    <xf numFmtId="3" fontId="21" fillId="3" borderId="23" xfId="1" applyNumberFormat="1" applyFont="1" applyFill="1" applyBorder="1" applyAlignment="1" applyProtection="1">
      <alignment horizontal="center" vertical="center"/>
    </xf>
    <xf numFmtId="0" fontId="21" fillId="3" borderId="23" xfId="0" applyNumberFormat="1" applyFont="1" applyFill="1" applyBorder="1" applyAlignment="1" applyProtection="1">
      <alignment horizontal="center" vertical="center" shrinkToFit="1"/>
    </xf>
    <xf numFmtId="0" fontId="23" fillId="3" borderId="38" xfId="0" applyNumberFormat="1" applyFont="1" applyFill="1" applyBorder="1" applyAlignment="1" applyProtection="1">
      <alignment vertical="center"/>
    </xf>
    <xf numFmtId="0" fontId="21" fillId="3" borderId="27" xfId="0" applyNumberFormat="1" applyFont="1" applyFill="1" applyBorder="1" applyAlignment="1" applyProtection="1">
      <alignment horizontal="left" vertical="center"/>
    </xf>
    <xf numFmtId="3" fontId="21" fillId="3" borderId="8" xfId="1" applyNumberFormat="1" applyFont="1" applyFill="1" applyBorder="1" applyAlignment="1" applyProtection="1">
      <alignment vertical="center"/>
    </xf>
    <xf numFmtId="179" fontId="21" fillId="3" borderId="8" xfId="3" applyNumberFormat="1" applyFont="1" applyFill="1" applyBorder="1" applyAlignment="1" applyProtection="1">
      <alignment vertical="center"/>
    </xf>
    <xf numFmtId="0" fontId="21" fillId="3" borderId="62" xfId="0" applyNumberFormat="1" applyFont="1" applyFill="1" applyBorder="1" applyAlignment="1" applyProtection="1">
      <alignment horizontal="center" vertical="center"/>
    </xf>
    <xf numFmtId="0" fontId="21" fillId="3" borderId="37" xfId="0" applyNumberFormat="1" applyFont="1" applyFill="1" applyBorder="1" applyAlignment="1" applyProtection="1">
      <alignment horizontal="center" vertical="center"/>
    </xf>
    <xf numFmtId="0" fontId="21" fillId="3" borderId="36" xfId="0" applyNumberFormat="1" applyFont="1" applyFill="1" applyBorder="1" applyAlignment="1" applyProtection="1">
      <alignment horizontal="left" vertical="center"/>
    </xf>
    <xf numFmtId="3" fontId="21" fillId="3" borderId="36" xfId="0" applyNumberFormat="1" applyFont="1" applyFill="1" applyBorder="1" applyAlignment="1" applyProtection="1">
      <alignment vertical="center"/>
    </xf>
    <xf numFmtId="3" fontId="21" fillId="3" borderId="12" xfId="1" applyNumberFormat="1" applyFont="1" applyFill="1" applyBorder="1" applyAlignment="1" applyProtection="1">
      <alignment vertical="center"/>
    </xf>
    <xf numFmtId="179" fontId="26" fillId="3" borderId="12" xfId="3" applyNumberFormat="1" applyFont="1" applyFill="1" applyBorder="1" applyAlignment="1" applyProtection="1">
      <alignment vertical="center"/>
    </xf>
    <xf numFmtId="3" fontId="21" fillId="3" borderId="63" xfId="1" applyNumberFormat="1" applyFont="1" applyFill="1" applyBorder="1" applyAlignment="1" applyProtection="1">
      <alignment vertical="center"/>
    </xf>
    <xf numFmtId="3" fontId="21" fillId="3" borderId="29" xfId="1" applyNumberFormat="1" applyFont="1" applyFill="1" applyBorder="1" applyAlignment="1" applyProtection="1">
      <alignment vertical="center"/>
    </xf>
    <xf numFmtId="3" fontId="21" fillId="3" borderId="29" xfId="1" applyNumberFormat="1" applyFont="1" applyFill="1" applyBorder="1" applyAlignment="1" applyProtection="1">
      <alignment horizontal="center" vertical="center"/>
    </xf>
    <xf numFmtId="0" fontId="21" fillId="3" borderId="29" xfId="0" applyNumberFormat="1" applyFont="1" applyFill="1" applyBorder="1" applyAlignment="1" applyProtection="1">
      <alignment horizontal="center" vertical="center" shrinkToFit="1"/>
    </xf>
    <xf numFmtId="41" fontId="25" fillId="3" borderId="69" xfId="1" applyFont="1" applyFill="1" applyBorder="1">
      <alignment vertical="center"/>
    </xf>
    <xf numFmtId="3" fontId="24" fillId="0" borderId="43" xfId="0" applyNumberFormat="1" applyFont="1" applyFill="1" applyBorder="1" applyAlignment="1" applyProtection="1">
      <alignment vertical="center"/>
    </xf>
    <xf numFmtId="3" fontId="24" fillId="0" borderId="43" xfId="1" applyNumberFormat="1" applyFont="1" applyFill="1" applyBorder="1" applyAlignment="1" applyProtection="1">
      <alignment vertical="center"/>
    </xf>
    <xf numFmtId="179" fontId="24" fillId="0" borderId="43" xfId="3" applyNumberFormat="1" applyFont="1" applyFill="1" applyBorder="1" applyAlignment="1" applyProtection="1">
      <alignment vertical="center"/>
    </xf>
    <xf numFmtId="3" fontId="21" fillId="0" borderId="72" xfId="1" applyNumberFormat="1" applyFont="1" applyFill="1" applyBorder="1" applyAlignment="1" applyProtection="1">
      <alignment vertical="center"/>
    </xf>
    <xf numFmtId="3" fontId="21" fillId="0" borderId="47" xfId="1" applyNumberFormat="1" applyFont="1" applyFill="1" applyBorder="1" applyAlignment="1" applyProtection="1">
      <alignment vertical="center"/>
    </xf>
    <xf numFmtId="3" fontId="21" fillId="0" borderId="47" xfId="1" applyNumberFormat="1" applyFont="1" applyFill="1" applyBorder="1" applyAlignment="1" applyProtection="1">
      <alignment horizontal="center" vertical="center"/>
    </xf>
    <xf numFmtId="0" fontId="21" fillId="0" borderId="47" xfId="0" applyNumberFormat="1" applyFont="1" applyFill="1" applyBorder="1" applyAlignment="1" applyProtection="1">
      <alignment horizontal="center" vertical="center" shrinkToFit="1"/>
    </xf>
    <xf numFmtId="0" fontId="23" fillId="0" borderId="73" xfId="0" applyNumberFormat="1" applyFont="1" applyFill="1" applyBorder="1" applyAlignment="1" applyProtection="1">
      <alignment vertical="center"/>
    </xf>
    <xf numFmtId="0" fontId="21" fillId="0" borderId="27" xfId="0" applyNumberFormat="1" applyFont="1" applyFill="1" applyBorder="1" applyAlignment="1" applyProtection="1">
      <alignment horizontal="left" vertical="center"/>
    </xf>
    <xf numFmtId="0" fontId="21" fillId="0" borderId="27" xfId="0" applyNumberFormat="1" applyFont="1" applyFill="1" applyBorder="1" applyAlignment="1" applyProtection="1">
      <alignment horizontal="center" vertical="center"/>
    </xf>
    <xf numFmtId="0" fontId="21" fillId="0" borderId="26" xfId="0" applyNumberFormat="1" applyFont="1" applyFill="1" applyBorder="1" applyAlignment="1" applyProtection="1">
      <alignment horizontal="center" vertical="center"/>
    </xf>
    <xf numFmtId="179" fontId="21" fillId="0" borderId="30" xfId="3" applyNumberFormat="1" applyFont="1" applyFill="1" applyBorder="1" applyAlignment="1" applyProtection="1">
      <alignment vertical="center"/>
    </xf>
    <xf numFmtId="41" fontId="25" fillId="0" borderId="61" xfId="1" applyFont="1" applyBorder="1">
      <alignment vertical="center"/>
    </xf>
    <xf numFmtId="3" fontId="24" fillId="0" borderId="4" xfId="1" applyNumberFormat="1" applyFont="1" applyFill="1" applyBorder="1" applyAlignment="1" applyProtection="1">
      <alignment vertical="center"/>
    </xf>
    <xf numFmtId="3" fontId="24" fillId="0" borderId="23" xfId="1" applyNumberFormat="1" applyFont="1" applyFill="1" applyBorder="1" applyAlignment="1" applyProtection="1">
      <alignment vertical="center"/>
    </xf>
    <xf numFmtId="3" fontId="24" fillId="0" borderId="23" xfId="1" applyNumberFormat="1" applyFont="1" applyFill="1" applyBorder="1" applyAlignment="1" applyProtection="1">
      <alignment horizontal="center" vertical="center"/>
    </xf>
    <xf numFmtId="0" fontId="21" fillId="0" borderId="32" xfId="0" applyNumberFormat="1" applyFont="1" applyFill="1" applyBorder="1" applyAlignment="1" applyProtection="1">
      <alignment horizontal="left" vertical="center"/>
    </xf>
    <xf numFmtId="3" fontId="24" fillId="0" borderId="25" xfId="1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 wrapText="1" shrinkToFit="1"/>
    </xf>
    <xf numFmtId="3" fontId="21" fillId="0" borderId="39" xfId="1" applyNumberFormat="1" applyFont="1" applyFill="1" applyBorder="1" applyAlignment="1" applyProtection="1">
      <alignment vertical="center"/>
    </xf>
    <xf numFmtId="0" fontId="21" fillId="0" borderId="35" xfId="0" applyNumberFormat="1" applyFont="1" applyFill="1" applyBorder="1" applyAlignment="1" applyProtection="1">
      <alignment horizontal="left" vertical="center"/>
    </xf>
    <xf numFmtId="0" fontId="23" fillId="0" borderId="20" xfId="0" applyNumberFormat="1" applyFont="1" applyFill="1" applyBorder="1" applyAlignment="1" applyProtection="1">
      <alignment vertical="center"/>
    </xf>
    <xf numFmtId="179" fontId="21" fillId="0" borderId="37" xfId="1" applyNumberFormat="1" applyFont="1" applyFill="1" applyBorder="1" applyAlignment="1" applyProtection="1">
      <alignment vertical="center"/>
    </xf>
    <xf numFmtId="0" fontId="21" fillId="0" borderId="20" xfId="0" applyNumberFormat="1" applyFont="1" applyFill="1" applyBorder="1" applyAlignment="1" applyProtection="1">
      <alignment horizontal="center" vertical="center" shrinkToFit="1"/>
    </xf>
    <xf numFmtId="3" fontId="21" fillId="0" borderId="42" xfId="1" applyNumberFormat="1" applyFont="1" applyFill="1" applyBorder="1" applyAlignment="1" applyProtection="1">
      <alignment vertical="center"/>
    </xf>
    <xf numFmtId="0" fontId="27" fillId="0" borderId="0" xfId="0" applyNumberFormat="1" applyFont="1">
      <alignment vertical="center"/>
    </xf>
    <xf numFmtId="179" fontId="27" fillId="0" borderId="0" xfId="0" applyNumberFormat="1" applyFont="1">
      <alignment vertical="center"/>
    </xf>
    <xf numFmtId="0" fontId="27" fillId="0" borderId="0" xfId="0" applyNumberFormat="1" applyFont="1" applyAlignment="1">
      <alignment horizontal="center" vertical="center"/>
    </xf>
    <xf numFmtId="176" fontId="21" fillId="3" borderId="22" xfId="1" applyNumberFormat="1" applyFont="1" applyFill="1" applyBorder="1" applyAlignment="1" applyProtection="1">
      <alignment vertical="center"/>
    </xf>
    <xf numFmtId="0" fontId="9" fillId="0" borderId="8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3" fontId="9" fillId="0" borderId="82" xfId="0" applyNumberFormat="1" applyFont="1" applyFill="1" applyBorder="1" applyAlignment="1" applyProtection="1">
      <alignment vertical="center"/>
    </xf>
    <xf numFmtId="41" fontId="9" fillId="0" borderId="3" xfId="1" applyFont="1" applyBorder="1">
      <alignment vertical="center"/>
    </xf>
    <xf numFmtId="3" fontId="9" fillId="0" borderId="26" xfId="0" applyNumberFormat="1" applyFont="1" applyFill="1" applyBorder="1" applyAlignment="1" applyProtection="1">
      <alignment vertical="center"/>
    </xf>
    <xf numFmtId="3" fontId="9" fillId="0" borderId="28" xfId="0" applyNumberFormat="1" applyFont="1" applyFill="1" applyBorder="1" applyAlignment="1" applyProtection="1">
      <alignment horizontal="right" vertical="center" shrinkToFit="1"/>
    </xf>
    <xf numFmtId="0" fontId="15" fillId="0" borderId="0" xfId="0" applyNumberFormat="1" applyFont="1" applyAlignment="1">
      <alignment horizontal="center" vertical="center"/>
    </xf>
    <xf numFmtId="0" fontId="8" fillId="0" borderId="49" xfId="0" applyNumberFormat="1" applyFont="1" applyBorder="1" applyAlignment="1">
      <alignment horizontal="center" vertical="center"/>
    </xf>
    <xf numFmtId="0" fontId="8" fillId="0" borderId="50" xfId="0" applyNumberFormat="1" applyFont="1" applyBorder="1" applyAlignment="1">
      <alignment horizontal="center" vertical="center"/>
    </xf>
    <xf numFmtId="0" fontId="8" fillId="0" borderId="65" xfId="0" applyNumberFormat="1" applyFont="1" applyBorder="1" applyAlignment="1">
      <alignment horizontal="center" vertical="center"/>
    </xf>
    <xf numFmtId="0" fontId="8" fillId="0" borderId="51" xfId="0" applyNumberFormat="1" applyFont="1" applyBorder="1" applyAlignment="1">
      <alignment horizontal="center" vertical="center"/>
    </xf>
    <xf numFmtId="0" fontId="9" fillId="0" borderId="52" xfId="0" applyNumberFormat="1" applyFont="1" applyBorder="1" applyAlignment="1">
      <alignment horizontal="center" vertical="center"/>
    </xf>
    <xf numFmtId="0" fontId="9" fillId="0" borderId="14" xfId="0" applyNumberFormat="1" applyFont="1" applyBorder="1" applyAlignment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left" vertical="center"/>
    </xf>
    <xf numFmtId="0" fontId="9" fillId="0" borderId="8" xfId="0" applyNumberFormat="1" applyFont="1" applyFill="1" applyBorder="1" applyAlignment="1" applyProtection="1">
      <alignment horizontal="left" vertical="center"/>
    </xf>
    <xf numFmtId="0" fontId="9" fillId="0" borderId="60" xfId="0" applyNumberFormat="1" applyFont="1" applyFill="1" applyBorder="1" applyAlignment="1" applyProtection="1">
      <alignment horizontal="left" vertical="center"/>
    </xf>
    <xf numFmtId="0" fontId="9" fillId="0" borderId="23" xfId="0" applyNumberFormat="1" applyFont="1" applyFill="1" applyBorder="1" applyAlignment="1" applyProtection="1">
      <alignment horizontal="left" vertical="center"/>
    </xf>
    <xf numFmtId="0" fontId="9" fillId="0" borderId="3" xfId="0" applyNumberFormat="1" applyFont="1" applyFill="1" applyBorder="1" applyAlignment="1" applyProtection="1">
      <alignment horizontal="left" vertical="center"/>
    </xf>
    <xf numFmtId="0" fontId="9" fillId="0" borderId="63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8" xfId="0" applyNumberFormat="1" applyFont="1" applyFill="1" applyBorder="1" applyAlignment="1" applyProtection="1">
      <alignment horizontal="center" vertical="center"/>
    </xf>
    <xf numFmtId="0" fontId="9" fillId="0" borderId="27" xfId="0" applyNumberFormat="1" applyFont="1" applyFill="1" applyBorder="1" applyAlignment="1" applyProtection="1">
      <alignment horizontal="center" vertical="center"/>
    </xf>
    <xf numFmtId="0" fontId="9" fillId="0" borderId="46" xfId="0" applyNumberFormat="1" applyFont="1" applyFill="1" applyBorder="1" applyAlignment="1" applyProtection="1">
      <alignment horizontal="center" vertical="center"/>
    </xf>
    <xf numFmtId="0" fontId="9" fillId="0" borderId="17" xfId="0" applyNumberFormat="1" applyFont="1" applyFill="1" applyBorder="1" applyAlignment="1" applyProtection="1">
      <alignment horizontal="center" vertical="center"/>
    </xf>
    <xf numFmtId="0" fontId="9" fillId="0" borderId="52" xfId="0" applyNumberFormat="1" applyFont="1" applyFill="1" applyBorder="1" applyAlignment="1" applyProtection="1">
      <alignment horizontal="center" vertical="center"/>
    </xf>
    <xf numFmtId="0" fontId="9" fillId="0" borderId="59" xfId="0" applyNumberFormat="1" applyFont="1" applyFill="1" applyBorder="1" applyAlignment="1" applyProtection="1">
      <alignment horizontal="center" vertical="center"/>
    </xf>
    <xf numFmtId="0" fontId="9" fillId="0" borderId="14" xfId="0" applyNumberFormat="1" applyFont="1" applyFill="1" applyBorder="1" applyAlignment="1" applyProtection="1">
      <alignment horizontal="center" vertical="center"/>
    </xf>
    <xf numFmtId="0" fontId="9" fillId="0" borderId="32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left" vertical="center"/>
    </xf>
    <xf numFmtId="0" fontId="9" fillId="0" borderId="25" xfId="0" applyNumberFormat="1" applyFont="1" applyFill="1" applyBorder="1" applyAlignment="1" applyProtection="1">
      <alignment horizontal="center" vertical="center"/>
    </xf>
    <xf numFmtId="0" fontId="15" fillId="0" borderId="70" xfId="0" applyNumberFormat="1" applyFont="1" applyBorder="1" applyAlignment="1">
      <alignment horizontal="left" vertical="center"/>
    </xf>
    <xf numFmtId="0" fontId="15" fillId="0" borderId="45" xfId="0" applyNumberFormat="1" applyFont="1" applyBorder="1" applyAlignment="1">
      <alignment horizontal="left" vertical="center"/>
    </xf>
    <xf numFmtId="0" fontId="8" fillId="0" borderId="53" xfId="0" applyNumberFormat="1" applyFont="1" applyFill="1" applyBorder="1" applyAlignment="1" applyProtection="1">
      <alignment horizontal="center" vertical="center"/>
    </xf>
    <xf numFmtId="0" fontId="8" fillId="0" borderId="47" xfId="0" applyNumberFormat="1" applyFont="1" applyFill="1" applyBorder="1" applyAlignment="1" applyProtection="1">
      <alignment horizontal="center" vertical="center"/>
    </xf>
    <xf numFmtId="0" fontId="8" fillId="0" borderId="50" xfId="0" applyNumberFormat="1" applyFont="1" applyFill="1" applyBorder="1" applyAlignment="1" applyProtection="1">
      <alignment horizontal="center" vertical="center"/>
    </xf>
    <xf numFmtId="0" fontId="8" fillId="0" borderId="46" xfId="0" applyNumberFormat="1" applyFont="1" applyFill="1" applyBorder="1" applyAlignment="1" applyProtection="1">
      <alignment horizontal="center" vertical="center"/>
    </xf>
    <xf numFmtId="0" fontId="8" fillId="0" borderId="54" xfId="0" applyNumberFormat="1" applyFont="1" applyFill="1" applyBorder="1" applyAlignment="1" applyProtection="1">
      <alignment horizontal="center" vertical="center"/>
    </xf>
    <xf numFmtId="0" fontId="8" fillId="0" borderId="43" xfId="0" applyNumberFormat="1" applyFont="1" applyFill="1" applyBorder="1" applyAlignment="1" applyProtection="1">
      <alignment horizontal="center" vertical="center"/>
    </xf>
    <xf numFmtId="0" fontId="8" fillId="0" borderId="44" xfId="0" applyNumberFormat="1" applyFont="1" applyFill="1" applyBorder="1" applyAlignment="1" applyProtection="1">
      <alignment horizontal="center" vertical="center"/>
    </xf>
    <xf numFmtId="0" fontId="8" fillId="0" borderId="45" xfId="0" applyNumberFormat="1" applyFont="1" applyFill="1" applyBorder="1" applyAlignment="1" applyProtection="1">
      <alignment horizontal="center" vertical="center"/>
    </xf>
    <xf numFmtId="0" fontId="9" fillId="0" borderId="55" xfId="0" applyNumberFormat="1" applyFont="1" applyFill="1" applyBorder="1" applyAlignment="1" applyProtection="1">
      <alignment vertical="center"/>
    </xf>
    <xf numFmtId="0" fontId="8" fillId="0" borderId="56" xfId="0" applyNumberFormat="1" applyFont="1" applyFill="1" applyBorder="1" applyAlignment="1" applyProtection="1">
      <alignment horizontal="center" vertical="center"/>
    </xf>
    <xf numFmtId="0" fontId="8" fillId="0" borderId="57" xfId="0" applyNumberFormat="1" applyFont="1" applyFill="1" applyBorder="1" applyAlignment="1" applyProtection="1">
      <alignment horizontal="center" vertical="center"/>
    </xf>
    <xf numFmtId="0" fontId="9" fillId="0" borderId="58" xfId="0" applyNumberFormat="1" applyFont="1" applyFill="1" applyBorder="1" applyAlignment="1" applyProtection="1">
      <alignment vertical="center"/>
    </xf>
    <xf numFmtId="0" fontId="9" fillId="0" borderId="62" xfId="0" applyNumberFormat="1" applyFont="1" applyBorder="1" applyAlignment="1">
      <alignment horizontal="right" vertical="center"/>
    </xf>
    <xf numFmtId="0" fontId="1" fillId="0" borderId="20" xfId="0" applyNumberFormat="1" applyFont="1" applyBorder="1" applyAlignment="1">
      <alignment vertical="center"/>
    </xf>
    <xf numFmtId="0" fontId="1" fillId="0" borderId="42" xfId="0" applyNumberFormat="1" applyFont="1" applyBorder="1" applyAlignment="1">
      <alignment vertical="center"/>
    </xf>
    <xf numFmtId="0" fontId="21" fillId="0" borderId="31" xfId="0" applyNumberFormat="1" applyFont="1" applyFill="1" applyBorder="1" applyAlignment="1" applyProtection="1">
      <alignment horizontal="left" vertical="center"/>
    </xf>
    <xf numFmtId="0" fontId="24" fillId="0" borderId="60" xfId="0" applyNumberFormat="1" applyFont="1" applyFill="1" applyBorder="1" applyAlignment="1">
      <alignment horizontal="left" vertical="center"/>
    </xf>
    <xf numFmtId="0" fontId="24" fillId="0" borderId="23" xfId="0" applyNumberFormat="1" applyFont="1" applyFill="1" applyBorder="1" applyAlignment="1">
      <alignment horizontal="left" vertical="center"/>
    </xf>
    <xf numFmtId="0" fontId="24" fillId="0" borderId="3" xfId="0" applyNumberFormat="1" applyFont="1" applyFill="1" applyBorder="1" applyAlignment="1">
      <alignment horizontal="left" vertical="center"/>
    </xf>
    <xf numFmtId="0" fontId="21" fillId="0" borderId="4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4" fillId="0" borderId="52" xfId="0" applyNumberFormat="1" applyFont="1" applyFill="1" applyBorder="1" applyAlignment="1">
      <alignment horizontal="center" vertical="center"/>
    </xf>
    <xf numFmtId="0" fontId="24" fillId="0" borderId="59" xfId="0" applyNumberFormat="1" applyFont="1" applyFill="1" applyBorder="1" applyAlignment="1">
      <alignment horizontal="center" vertical="center"/>
    </xf>
    <xf numFmtId="0" fontId="24" fillId="0" borderId="14" xfId="0" applyNumberFormat="1" applyFont="1" applyFill="1" applyBorder="1" applyAlignment="1">
      <alignment horizontal="center" vertical="center"/>
    </xf>
    <xf numFmtId="0" fontId="21" fillId="0" borderId="8" xfId="0" applyNumberFormat="1" applyFont="1" applyFill="1" applyBorder="1" applyAlignment="1" applyProtection="1">
      <alignment horizontal="left" vertical="center"/>
    </xf>
    <xf numFmtId="0" fontId="21" fillId="0" borderId="6" xfId="0" applyNumberFormat="1" applyFont="1" applyFill="1" applyBorder="1" applyAlignment="1" applyProtection="1">
      <alignment horizontal="left" vertical="center"/>
    </xf>
    <xf numFmtId="0" fontId="21" fillId="0" borderId="6" xfId="0" applyNumberFormat="1" applyFont="1" applyFill="1" applyBorder="1" applyAlignment="1" applyProtection="1">
      <alignment horizontal="center" vertical="center"/>
    </xf>
    <xf numFmtId="0" fontId="21" fillId="0" borderId="60" xfId="0" applyNumberFormat="1" applyFont="1" applyFill="1" applyBorder="1" applyAlignment="1" applyProtection="1">
      <alignment horizontal="left" vertical="center"/>
    </xf>
    <xf numFmtId="0" fontId="21" fillId="0" borderId="23" xfId="0" applyNumberFormat="1" applyFont="1" applyFill="1" applyBorder="1" applyAlignment="1" applyProtection="1">
      <alignment horizontal="left" vertical="center"/>
    </xf>
    <xf numFmtId="0" fontId="21" fillId="0" borderId="3" xfId="0" applyNumberFormat="1" applyFont="1" applyFill="1" applyBorder="1" applyAlignment="1" applyProtection="1">
      <alignment horizontal="left" vertical="center"/>
    </xf>
    <xf numFmtId="0" fontId="21" fillId="0" borderId="4" xfId="0" applyNumberFormat="1" applyFont="1" applyFill="1" applyBorder="1" applyAlignment="1" applyProtection="1">
      <alignment horizontal="left" vertical="center"/>
    </xf>
    <xf numFmtId="0" fontId="21" fillId="0" borderId="49" xfId="0" applyNumberFormat="1" applyFont="1" applyFill="1" applyBorder="1" applyAlignment="1" applyProtection="1">
      <alignment horizontal="left" vertical="center"/>
    </xf>
    <xf numFmtId="0" fontId="21" fillId="3" borderId="25" xfId="0" applyNumberFormat="1" applyFont="1" applyFill="1" applyBorder="1" applyAlignment="1" applyProtection="1">
      <alignment horizontal="left" vertical="top" wrapText="1"/>
    </xf>
    <xf numFmtId="0" fontId="21" fillId="3" borderId="30" xfId="0" applyNumberFormat="1" applyFont="1" applyFill="1" applyBorder="1" applyAlignment="1" applyProtection="1">
      <alignment horizontal="left" vertical="top"/>
    </xf>
    <xf numFmtId="0" fontId="21" fillId="3" borderId="31" xfId="0" applyNumberFormat="1" applyFont="1" applyFill="1" applyBorder="1" applyAlignment="1" applyProtection="1">
      <alignment horizontal="left" vertical="center"/>
    </xf>
    <xf numFmtId="0" fontId="21" fillId="3" borderId="4" xfId="0" applyNumberFormat="1" applyFont="1" applyFill="1" applyBorder="1" applyAlignment="1" applyProtection="1">
      <alignment horizontal="left" vertical="center"/>
    </xf>
    <xf numFmtId="0" fontId="21" fillId="3" borderId="3" xfId="0" applyNumberFormat="1" applyFont="1" applyFill="1" applyBorder="1" applyAlignment="1" applyProtection="1">
      <alignment horizontal="left" vertical="center"/>
    </xf>
    <xf numFmtId="0" fontId="22" fillId="0" borderId="70" xfId="0" applyNumberFormat="1" applyFont="1" applyBorder="1" applyAlignment="1">
      <alignment horizontal="left" vertical="center"/>
    </xf>
    <xf numFmtId="0" fontId="22" fillId="0" borderId="45" xfId="0" applyNumberFormat="1" applyFont="1" applyBorder="1" applyAlignment="1">
      <alignment horizontal="left" vertical="center"/>
    </xf>
    <xf numFmtId="0" fontId="22" fillId="0" borderId="55" xfId="0" applyNumberFormat="1" applyFont="1" applyBorder="1" applyAlignment="1">
      <alignment horizontal="left" vertical="center"/>
    </xf>
    <xf numFmtId="0" fontId="24" fillId="0" borderId="53" xfId="0" applyNumberFormat="1" applyFont="1" applyBorder="1" applyAlignment="1">
      <alignment horizontal="center" vertical="center"/>
    </xf>
    <xf numFmtId="0" fontId="24" fillId="0" borderId="47" xfId="0" applyNumberFormat="1" applyFont="1" applyBorder="1" applyAlignment="1">
      <alignment horizontal="center" vertical="center"/>
    </xf>
    <xf numFmtId="0" fontId="24" fillId="0" borderId="50" xfId="0" applyNumberFormat="1" applyFont="1" applyBorder="1" applyAlignment="1">
      <alignment horizontal="center" vertical="center"/>
    </xf>
    <xf numFmtId="0" fontId="24" fillId="0" borderId="43" xfId="0" applyNumberFormat="1" applyFont="1" applyFill="1" applyBorder="1" applyAlignment="1" applyProtection="1">
      <alignment horizontal="center" vertical="center"/>
    </xf>
    <xf numFmtId="0" fontId="24" fillId="0" borderId="44" xfId="0" applyNumberFormat="1" applyFont="1" applyFill="1" applyBorder="1" applyAlignment="1" applyProtection="1">
      <alignment horizontal="center" vertical="center"/>
    </xf>
    <xf numFmtId="0" fontId="24" fillId="0" borderId="45" xfId="0" applyNumberFormat="1" applyFont="1" applyFill="1" applyBorder="1" applyAlignment="1" applyProtection="1">
      <alignment horizontal="center" vertical="center"/>
    </xf>
    <xf numFmtId="0" fontId="23" fillId="0" borderId="55" xfId="0" applyNumberFormat="1" applyFont="1" applyBorder="1" applyAlignment="1">
      <alignment vertical="center"/>
    </xf>
    <xf numFmtId="0" fontId="24" fillId="0" borderId="56" xfId="0" applyNumberFormat="1" applyFont="1" applyFill="1" applyBorder="1" applyAlignment="1" applyProtection="1">
      <alignment horizontal="center" vertical="center"/>
    </xf>
    <xf numFmtId="0" fontId="24" fillId="0" borderId="57" xfId="0" applyNumberFormat="1" applyFont="1" applyFill="1" applyBorder="1" applyAlignment="1" applyProtection="1">
      <alignment horizontal="center" vertical="center"/>
    </xf>
    <xf numFmtId="0" fontId="23" fillId="0" borderId="58" xfId="0" applyNumberFormat="1" applyFont="1" applyBorder="1" applyAlignment="1">
      <alignment vertical="center"/>
    </xf>
    <xf numFmtId="0" fontId="21" fillId="0" borderId="20" xfId="0" applyNumberFormat="1" applyFont="1" applyBorder="1" applyAlignment="1">
      <alignment horizontal="center" vertical="center"/>
    </xf>
    <xf numFmtId="0" fontId="23" fillId="0" borderId="42" xfId="0" applyNumberFormat="1" applyFont="1" applyBorder="1" applyAlignment="1">
      <alignment vertical="center"/>
    </xf>
    <xf numFmtId="0" fontId="24" fillId="0" borderId="46" xfId="0" applyNumberFormat="1" applyFont="1" applyFill="1" applyBorder="1" applyAlignment="1" applyProtection="1">
      <alignment horizontal="center" vertical="center"/>
    </xf>
    <xf numFmtId="0" fontId="24" fillId="0" borderId="54" xfId="0" applyNumberFormat="1" applyFont="1" applyFill="1" applyBorder="1" applyAlignment="1" applyProtection="1">
      <alignment horizontal="center" vertical="center"/>
    </xf>
    <xf numFmtId="3" fontId="9" fillId="0" borderId="4" xfId="0" applyNumberFormat="1" applyFont="1" applyFill="1" applyBorder="1" applyAlignment="1" applyProtection="1">
      <alignment horizontal="left" vertical="center"/>
    </xf>
    <xf numFmtId="3" fontId="9" fillId="0" borderId="23" xfId="0" applyNumberFormat="1" applyFont="1" applyFill="1" applyBorder="1" applyAlignment="1" applyProtection="1">
      <alignment horizontal="left" vertical="center"/>
    </xf>
    <xf numFmtId="3" fontId="9" fillId="0" borderId="91" xfId="0" applyNumberFormat="1" applyFont="1" applyFill="1" applyBorder="1" applyAlignment="1" applyProtection="1">
      <alignment horizontal="left" vertical="center"/>
    </xf>
    <xf numFmtId="0" fontId="9" fillId="0" borderId="30" xfId="0" applyNumberFormat="1" applyFont="1" applyFill="1" applyBorder="1" applyAlignment="1" applyProtection="1">
      <alignment horizontal="center" vertical="center"/>
    </xf>
    <xf numFmtId="0" fontId="9" fillId="0" borderId="95" xfId="0" applyNumberFormat="1" applyFont="1" applyFill="1" applyBorder="1" applyAlignment="1" applyProtection="1">
      <alignment horizontal="center" vertical="center"/>
    </xf>
    <xf numFmtId="0" fontId="9" fillId="0" borderId="96" xfId="0" applyNumberFormat="1" applyFont="1" applyFill="1" applyBorder="1" applyAlignment="1" applyProtection="1">
      <alignment horizontal="center" vertical="center"/>
    </xf>
    <xf numFmtId="0" fontId="9" fillId="0" borderId="83" xfId="0" applyNumberFormat="1" applyFont="1" applyFill="1" applyBorder="1" applyAlignment="1" applyProtection="1">
      <alignment horizontal="center" vertical="center"/>
    </xf>
    <xf numFmtId="0" fontId="9" fillId="0" borderId="92" xfId="0" applyNumberFormat="1" applyFont="1" applyFill="1" applyBorder="1" applyAlignment="1" applyProtection="1">
      <alignment horizontal="center" vertical="center"/>
    </xf>
    <xf numFmtId="0" fontId="8" fillId="0" borderId="76" xfId="0" applyNumberFormat="1" applyFont="1" applyFill="1" applyBorder="1" applyAlignment="1" applyProtection="1">
      <alignment horizontal="center" vertical="center"/>
    </xf>
    <xf numFmtId="0" fontId="8" fillId="0" borderId="78" xfId="0" applyNumberFormat="1" applyFont="1" applyFill="1" applyBorder="1" applyAlignment="1" applyProtection="1">
      <alignment horizontal="center" vertical="center"/>
    </xf>
    <xf numFmtId="0" fontId="8" fillId="0" borderId="74" xfId="0" applyNumberFormat="1" applyFont="1" applyFill="1" applyBorder="1" applyAlignment="1" applyProtection="1">
      <alignment horizontal="center" vertical="center"/>
    </xf>
    <xf numFmtId="0" fontId="8" fillId="0" borderId="77" xfId="0" applyNumberFormat="1" applyFont="1" applyFill="1" applyBorder="1" applyAlignment="1" applyProtection="1">
      <alignment horizontal="center" vertical="center"/>
    </xf>
    <xf numFmtId="0" fontId="9" fillId="0" borderId="79" xfId="0" applyNumberFormat="1" applyFont="1" applyFill="1" applyBorder="1" applyAlignment="1" applyProtection="1">
      <alignment horizontal="center" vertical="center"/>
    </xf>
    <xf numFmtId="0" fontId="9" fillId="0" borderId="81" xfId="0" applyNumberFormat="1" applyFont="1" applyFill="1" applyBorder="1" applyAlignment="1" applyProtection="1">
      <alignment horizontal="center" vertical="center"/>
    </xf>
    <xf numFmtId="3" fontId="9" fillId="0" borderId="5" xfId="0" applyNumberFormat="1" applyFont="1" applyFill="1" applyBorder="1" applyAlignment="1" applyProtection="1">
      <alignment horizontal="left" vertical="center" shrinkToFit="1"/>
    </xf>
    <xf numFmtId="3" fontId="9" fillId="0" borderId="82" xfId="0" applyNumberFormat="1" applyFont="1" applyFill="1" applyBorder="1" applyAlignment="1" applyProtection="1">
      <alignment horizontal="left" vertical="center" shrinkToFit="1"/>
    </xf>
    <xf numFmtId="3" fontId="9" fillId="0" borderId="4" xfId="0" applyNumberFormat="1" applyFont="1" applyFill="1" applyBorder="1" applyAlignment="1" applyProtection="1">
      <alignment horizontal="left" vertical="center" shrinkToFit="1"/>
    </xf>
    <xf numFmtId="3" fontId="9" fillId="0" borderId="23" xfId="0" applyNumberFormat="1" applyFont="1" applyFill="1" applyBorder="1" applyAlignment="1" applyProtection="1">
      <alignment horizontal="left" vertical="center" shrinkToFit="1"/>
    </xf>
    <xf numFmtId="3" fontId="9" fillId="0" borderId="91" xfId="0" applyNumberFormat="1" applyFont="1" applyFill="1" applyBorder="1" applyAlignment="1" applyProtection="1">
      <alignment horizontal="left" vertical="center" shrinkToFit="1"/>
    </xf>
    <xf numFmtId="0" fontId="15" fillId="0" borderId="0" xfId="0" applyNumberFormat="1" applyFont="1" applyAlignment="1">
      <alignment horizontal="left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9" fillId="0" borderId="87" xfId="0" applyNumberFormat="1" applyFont="1" applyFill="1" applyBorder="1" applyAlignment="1" applyProtection="1">
      <alignment horizontal="center" vertical="center"/>
    </xf>
    <xf numFmtId="0" fontId="9" fillId="0" borderId="94" xfId="0" applyNumberFormat="1" applyFont="1" applyFill="1" applyBorder="1" applyAlignment="1" applyProtection="1">
      <alignment horizontal="center" vertical="center"/>
    </xf>
    <xf numFmtId="3" fontId="9" fillId="0" borderId="89" xfId="0" applyNumberFormat="1" applyFont="1" applyFill="1" applyBorder="1" applyAlignment="1" applyProtection="1">
      <alignment vertical="center"/>
    </xf>
    <xf numFmtId="3" fontId="9" fillId="0" borderId="90" xfId="0" applyNumberFormat="1" applyFont="1" applyFill="1" applyBorder="1" applyAlignment="1" applyProtection="1">
      <alignment vertical="center"/>
    </xf>
    <xf numFmtId="3" fontId="9" fillId="0" borderId="5" xfId="0" applyNumberFormat="1" applyFont="1" applyFill="1" applyBorder="1" applyAlignment="1" applyProtection="1">
      <alignment vertical="center"/>
    </xf>
    <xf numFmtId="3" fontId="9" fillId="0" borderId="82" xfId="0" applyNumberFormat="1" applyFont="1" applyFill="1" applyBorder="1" applyAlignment="1" applyProtection="1">
      <alignment vertical="center"/>
    </xf>
    <xf numFmtId="0" fontId="9" fillId="0" borderId="84" xfId="0" applyNumberFormat="1" applyFont="1" applyFill="1" applyBorder="1" applyAlignment="1" applyProtection="1">
      <alignment horizontal="center" vertical="center"/>
    </xf>
    <xf numFmtId="0" fontId="9" fillId="0" borderId="88" xfId="0" applyNumberFormat="1" applyFont="1" applyFill="1" applyBorder="1" applyAlignment="1" applyProtection="1">
      <alignment horizontal="center" vertical="center"/>
    </xf>
    <xf numFmtId="0" fontId="8" fillId="0" borderId="75" xfId="0" applyNumberFormat="1" applyFont="1" applyFill="1" applyBorder="1" applyAlignment="1" applyProtection="1">
      <alignment horizontal="center" vertical="center"/>
    </xf>
    <xf numFmtId="0" fontId="8" fillId="0" borderId="19" xfId="0" applyNumberFormat="1" applyFont="1" applyFill="1" applyBorder="1" applyAlignment="1" applyProtection="1">
      <alignment horizontal="center" vertical="center"/>
    </xf>
  </cellXfs>
  <cellStyles count="4">
    <cellStyle name="백분율" xfId="3" builtinId="5"/>
    <cellStyle name="쉼표 [0]" xfId="1" builtinId="6"/>
    <cellStyle name="표준" xfId="0" builtinId="0"/>
    <cellStyle name="표준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tabSelected="1" view="pageBreakPreview" zoomScale="75" zoomScaleSheetLayoutView="75" workbookViewId="0">
      <selection activeCell="F5" sqref="E4:F5"/>
    </sheetView>
  </sheetViews>
  <sheetFormatPr defaultRowHeight="13.5" x14ac:dyDescent="0.15"/>
  <cols>
    <col min="1" max="1" width="121.44140625" customWidth="1"/>
  </cols>
  <sheetData>
    <row r="1" spans="1:1" ht="84.75" customHeight="1" x14ac:dyDescent="0.15">
      <c r="A1" s="1"/>
    </row>
    <row r="2" spans="1:1" ht="30" customHeight="1" x14ac:dyDescent="0.15">
      <c r="A2" s="37" t="s">
        <v>168</v>
      </c>
    </row>
    <row r="3" spans="1:1" ht="30" customHeight="1" x14ac:dyDescent="0.4">
      <c r="A3" s="38" t="s">
        <v>206</v>
      </c>
    </row>
    <row r="4" spans="1:1" ht="30" customHeight="1" x14ac:dyDescent="0.15">
      <c r="A4" s="2"/>
    </row>
    <row r="5" spans="1:1" ht="30" customHeight="1" x14ac:dyDescent="0.3">
      <c r="A5" s="13" t="s">
        <v>207</v>
      </c>
    </row>
    <row r="6" spans="1:1" ht="231" customHeight="1" x14ac:dyDescent="0.15"/>
    <row r="7" spans="1:1" ht="217.5" customHeight="1" x14ac:dyDescent="0.15">
      <c r="A7" s="2"/>
    </row>
    <row r="8" spans="1:1" ht="30" customHeight="1" x14ac:dyDescent="0.15">
      <c r="A8" s="3" t="s">
        <v>89</v>
      </c>
    </row>
    <row r="9" spans="1:1" ht="30" customHeight="1" x14ac:dyDescent="0.15">
      <c r="A9" s="4" t="s">
        <v>72</v>
      </c>
    </row>
    <row r="10" spans="1:1" x14ac:dyDescent="0.15">
      <c r="A10" s="5"/>
    </row>
    <row r="11" spans="1:1" x14ac:dyDescent="0.15">
      <c r="A11" s="5"/>
    </row>
    <row r="12" spans="1:1" x14ac:dyDescent="0.15">
      <c r="A12" s="5"/>
    </row>
    <row r="13" spans="1:1" x14ac:dyDescent="0.15">
      <c r="A13" s="5"/>
    </row>
    <row r="14" spans="1:1" x14ac:dyDescent="0.15">
      <c r="A14" s="5"/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scale="80" firstPageNumber="183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"/>
  <sheetViews>
    <sheetView view="pageBreakPreview" zoomScaleNormal="100" zoomScaleSheetLayoutView="100" workbookViewId="0">
      <selection activeCell="A10" sqref="A10"/>
    </sheetView>
  </sheetViews>
  <sheetFormatPr defaultRowHeight="13.5" x14ac:dyDescent="0.15"/>
  <cols>
    <col min="1" max="1" width="76" customWidth="1"/>
  </cols>
  <sheetData>
    <row r="1" spans="1:1" ht="30" customHeight="1" x14ac:dyDescent="0.3">
      <c r="A1" s="40" t="s">
        <v>73</v>
      </c>
    </row>
    <row r="2" spans="1:1" ht="30" customHeight="1" x14ac:dyDescent="0.15">
      <c r="A2" s="41"/>
    </row>
    <row r="3" spans="1:1" ht="42.75" customHeight="1" x14ac:dyDescent="0.15">
      <c r="A3" s="42" t="s">
        <v>216</v>
      </c>
    </row>
    <row r="4" spans="1:1" ht="30" customHeight="1" x14ac:dyDescent="0.15">
      <c r="A4" s="42"/>
    </row>
    <row r="5" spans="1:1" ht="30" customHeight="1" x14ac:dyDescent="0.15">
      <c r="A5" s="42" t="s">
        <v>255</v>
      </c>
    </row>
    <row r="6" spans="1:1" ht="30" customHeight="1" x14ac:dyDescent="0.15">
      <c r="A6" s="42"/>
    </row>
    <row r="7" spans="1:1" ht="30" customHeight="1" x14ac:dyDescent="0.15">
      <c r="A7" s="161" t="s">
        <v>0</v>
      </c>
    </row>
    <row r="8" spans="1:1" ht="30" customHeight="1" x14ac:dyDescent="0.15">
      <c r="A8" s="42"/>
    </row>
    <row r="9" spans="1:1" ht="30" customHeight="1" x14ac:dyDescent="0.15">
      <c r="A9" s="42" t="s">
        <v>1</v>
      </c>
    </row>
    <row r="10" spans="1:1" ht="30" customHeight="1" x14ac:dyDescent="0.15">
      <c r="A10" s="42" t="s">
        <v>36</v>
      </c>
    </row>
    <row r="11" spans="1:1" ht="30" customHeight="1" x14ac:dyDescent="0.15">
      <c r="A11" s="42"/>
    </row>
    <row r="12" spans="1:1" ht="30" customHeight="1" x14ac:dyDescent="0.15">
      <c r="A12" s="42" t="s">
        <v>169</v>
      </c>
    </row>
    <row r="13" spans="1:1" ht="30" customHeight="1" x14ac:dyDescent="0.15">
      <c r="A13" s="42" t="s">
        <v>96</v>
      </c>
    </row>
    <row r="14" spans="1:1" ht="30" customHeight="1" x14ac:dyDescent="0.15">
      <c r="A14" s="42"/>
    </row>
    <row r="15" spans="1:1" ht="30" customHeight="1" x14ac:dyDescent="0.15">
      <c r="A15" s="42" t="s">
        <v>2</v>
      </c>
    </row>
    <row r="16" spans="1:1" ht="30" customHeight="1" x14ac:dyDescent="0.15">
      <c r="A16" s="42" t="s">
        <v>87</v>
      </c>
    </row>
    <row r="17" spans="1:1" ht="30" customHeight="1" x14ac:dyDescent="0.15">
      <c r="A17" s="42"/>
    </row>
    <row r="18" spans="1:1" ht="30" customHeight="1" x14ac:dyDescent="0.15">
      <c r="A18" s="42" t="s">
        <v>3</v>
      </c>
    </row>
    <row r="19" spans="1:1" ht="30" customHeight="1" x14ac:dyDescent="0.15">
      <c r="A19" s="41" t="s">
        <v>95</v>
      </c>
    </row>
    <row r="20" spans="1:1" ht="14.25" x14ac:dyDescent="0.15">
      <c r="A20" s="31"/>
    </row>
    <row r="21" spans="1:1" ht="14.25" x14ac:dyDescent="0.15">
      <c r="A21" s="32"/>
    </row>
    <row r="22" spans="1:1" ht="20.25" x14ac:dyDescent="0.25">
      <c r="A22" s="33"/>
    </row>
  </sheetData>
  <phoneticPr fontId="19" type="noConversion"/>
  <pageMargins left="1.1023622047244095" right="0.70866141732283472" top="0.74803149606299213" bottom="0.74803149606299213" header="0.31496062992125984" footer="0.31496062992125984"/>
  <pageSetup paperSize="9" firstPageNumber="183" orientation="portrait" useFirstPageNumber="1" r:id="rId1"/>
  <headerFooter>
    <oddFooter>&amp;R참좋은노인복지센터 (2020. 11.16)</oddFooter>
  </headerFooter>
  <rowBreaks count="1" manualBreakCount="1">
    <brk id="19" max="104857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3"/>
  <sheetViews>
    <sheetView view="pageBreakPreview" zoomScaleNormal="100" zoomScaleSheetLayoutView="100" workbookViewId="0">
      <selection activeCell="K9" sqref="K9"/>
    </sheetView>
  </sheetViews>
  <sheetFormatPr defaultRowHeight="13.5" x14ac:dyDescent="0.15"/>
  <cols>
    <col min="1" max="1" width="14.88671875" style="12" customWidth="1"/>
    <col min="2" max="2" width="15.88671875" style="12" customWidth="1"/>
    <col min="3" max="5" width="13.77734375" style="12" customWidth="1"/>
  </cols>
  <sheetData>
    <row r="1" spans="1:5" ht="39" customHeight="1" x14ac:dyDescent="0.15">
      <c r="A1" s="435" t="s">
        <v>217</v>
      </c>
      <c r="B1" s="435"/>
      <c r="C1" s="435"/>
      <c r="D1" s="435"/>
      <c r="E1" s="435"/>
    </row>
    <row r="2" spans="1:5" ht="20.25" customHeight="1" x14ac:dyDescent="0.15">
      <c r="A2" s="6"/>
      <c r="B2" s="6"/>
      <c r="C2" s="6"/>
      <c r="D2" s="6"/>
      <c r="E2" s="30" t="s">
        <v>113</v>
      </c>
    </row>
    <row r="3" spans="1:5" ht="21" customHeight="1" x14ac:dyDescent="0.15">
      <c r="A3" s="436" t="s">
        <v>100</v>
      </c>
      <c r="B3" s="437"/>
      <c r="C3" s="438"/>
      <c r="D3" s="438"/>
      <c r="E3" s="439"/>
    </row>
    <row r="4" spans="1:5" ht="21" customHeight="1" thickBot="1" x14ac:dyDescent="0.2">
      <c r="A4" s="14" t="s">
        <v>31</v>
      </c>
      <c r="B4" s="94" t="s">
        <v>25</v>
      </c>
      <c r="C4" s="43" t="s">
        <v>218</v>
      </c>
      <c r="D4" s="96" t="s">
        <v>219</v>
      </c>
      <c r="E4" s="95" t="s">
        <v>74</v>
      </c>
    </row>
    <row r="5" spans="1:5" ht="21" customHeight="1" thickTop="1" x14ac:dyDescent="0.15">
      <c r="A5" s="440" t="s">
        <v>77</v>
      </c>
      <c r="B5" s="441"/>
      <c r="C5" s="15">
        <f>C6+C7+C8+C9+C10</f>
        <v>631410000</v>
      </c>
      <c r="D5" s="15">
        <f>D6+D7+D8+D9+D10</f>
        <v>638659000</v>
      </c>
      <c r="E5" s="27">
        <f t="shared" ref="E5:E10" si="0">D5-C5</f>
        <v>7249000</v>
      </c>
    </row>
    <row r="6" spans="1:5" ht="21" customHeight="1" x14ac:dyDescent="0.15">
      <c r="A6" s="34" t="s">
        <v>37</v>
      </c>
      <c r="B6" s="16" t="s">
        <v>37</v>
      </c>
      <c r="C6" s="17">
        <f>세입예산!D6</f>
        <v>627487060</v>
      </c>
      <c r="D6" s="17">
        <f>세입예산!E6</f>
        <v>632838560</v>
      </c>
      <c r="E6" s="18">
        <f t="shared" si="0"/>
        <v>5351500</v>
      </c>
    </row>
    <row r="7" spans="1:5" ht="21" customHeight="1" x14ac:dyDescent="0.15">
      <c r="A7" s="19" t="s">
        <v>39</v>
      </c>
      <c r="B7" s="16" t="s">
        <v>39</v>
      </c>
      <c r="C7" s="17">
        <f>세입예산!D16</f>
        <v>900000</v>
      </c>
      <c r="D7" s="17">
        <f>세입예산!E16</f>
        <v>300000</v>
      </c>
      <c r="E7" s="18">
        <f t="shared" si="0"/>
        <v>-600000</v>
      </c>
    </row>
    <row r="8" spans="1:5" ht="21" customHeight="1" x14ac:dyDescent="0.15">
      <c r="A8" s="19" t="s">
        <v>60</v>
      </c>
      <c r="B8" s="16" t="s">
        <v>60</v>
      </c>
      <c r="C8" s="22">
        <f>세입예산!D20</f>
        <v>2400000</v>
      </c>
      <c r="D8" s="22">
        <f>세입예산!E20</f>
        <v>5000000</v>
      </c>
      <c r="E8" s="18">
        <f t="shared" si="0"/>
        <v>2600000</v>
      </c>
    </row>
    <row r="9" spans="1:5" ht="21" customHeight="1" x14ac:dyDescent="0.15">
      <c r="A9" s="20" t="s">
        <v>93</v>
      </c>
      <c r="B9" s="21" t="s">
        <v>93</v>
      </c>
      <c r="C9" s="22">
        <f>세입예산!D24</f>
        <v>0</v>
      </c>
      <c r="D9" s="22">
        <f>세입예산!E24</f>
        <v>0</v>
      </c>
      <c r="E9" s="18">
        <f t="shared" si="0"/>
        <v>0</v>
      </c>
    </row>
    <row r="10" spans="1:5" ht="21" customHeight="1" x14ac:dyDescent="0.15">
      <c r="A10" s="23" t="s">
        <v>86</v>
      </c>
      <c r="B10" s="24" t="s">
        <v>94</v>
      </c>
      <c r="C10" s="25">
        <f>세입예산!D28</f>
        <v>622940</v>
      </c>
      <c r="D10" s="25">
        <f>세입예산!E28</f>
        <v>520440</v>
      </c>
      <c r="E10" s="26">
        <f t="shared" si="0"/>
        <v>-102500</v>
      </c>
    </row>
    <row r="11" spans="1:5" ht="21" customHeight="1" x14ac:dyDescent="0.15">
      <c r="A11" s="7"/>
      <c r="B11" s="7"/>
      <c r="C11" s="8"/>
      <c r="D11" s="9"/>
      <c r="E11" s="10"/>
    </row>
    <row r="12" spans="1:5" ht="21" customHeight="1" x14ac:dyDescent="0.15">
      <c r="A12" s="109"/>
      <c r="B12" s="109"/>
      <c r="C12" s="109"/>
      <c r="D12" s="109"/>
      <c r="E12" s="30" t="s">
        <v>85</v>
      </c>
    </row>
    <row r="13" spans="1:5" ht="21" customHeight="1" x14ac:dyDescent="0.15">
      <c r="A13" s="436" t="s">
        <v>98</v>
      </c>
      <c r="B13" s="437"/>
      <c r="C13" s="438"/>
      <c r="D13" s="438"/>
      <c r="E13" s="439"/>
    </row>
    <row r="14" spans="1:5" ht="21" customHeight="1" thickBot="1" x14ac:dyDescent="0.2">
      <c r="A14" s="14" t="s">
        <v>31</v>
      </c>
      <c r="B14" s="94" t="s">
        <v>25</v>
      </c>
      <c r="C14" s="43" t="s">
        <v>218</v>
      </c>
      <c r="D14" s="96" t="s">
        <v>219</v>
      </c>
      <c r="E14" s="95" t="s">
        <v>74</v>
      </c>
    </row>
    <row r="15" spans="1:5" ht="21" customHeight="1" thickTop="1" x14ac:dyDescent="0.15">
      <c r="A15" s="440" t="s">
        <v>75</v>
      </c>
      <c r="B15" s="441"/>
      <c r="C15" s="15">
        <f>SUM(C16:C23)</f>
        <v>631410000</v>
      </c>
      <c r="D15" s="15">
        <f>SUM(D16:D23)</f>
        <v>638659000</v>
      </c>
      <c r="E15" s="27">
        <f t="shared" ref="E15:E23" si="1">D15-C15</f>
        <v>7249000</v>
      </c>
    </row>
    <row r="16" spans="1:5" ht="21" customHeight="1" x14ac:dyDescent="0.15">
      <c r="A16" s="442" t="s">
        <v>19</v>
      </c>
      <c r="B16" s="28" t="s">
        <v>107</v>
      </c>
      <c r="C16" s="29">
        <f>세출예산!D7</f>
        <v>565174910</v>
      </c>
      <c r="D16" s="29">
        <f>세출예산!E7</f>
        <v>581814560</v>
      </c>
      <c r="E16" s="71">
        <f t="shared" si="1"/>
        <v>16639650</v>
      </c>
    </row>
    <row r="17" spans="1:5" ht="21" customHeight="1" x14ac:dyDescent="0.15">
      <c r="A17" s="442"/>
      <c r="B17" s="28" t="s">
        <v>106</v>
      </c>
      <c r="C17" s="29">
        <f>세출예산!D24</f>
        <v>920000</v>
      </c>
      <c r="D17" s="29">
        <f>세출예산!E24</f>
        <v>1520000</v>
      </c>
      <c r="E17" s="71">
        <f t="shared" si="1"/>
        <v>600000</v>
      </c>
    </row>
    <row r="18" spans="1:5" ht="21" customHeight="1" x14ac:dyDescent="0.15">
      <c r="A18" s="442"/>
      <c r="B18" s="97" t="s">
        <v>111</v>
      </c>
      <c r="C18" s="29">
        <f>세출예산!D34</f>
        <v>17616000</v>
      </c>
      <c r="D18" s="29">
        <f>세출예산!E34</f>
        <v>16980000</v>
      </c>
      <c r="E18" s="71">
        <f t="shared" si="1"/>
        <v>-636000</v>
      </c>
    </row>
    <row r="19" spans="1:5" ht="21" customHeight="1" x14ac:dyDescent="0.15">
      <c r="A19" s="121" t="s">
        <v>110</v>
      </c>
      <c r="B19" s="28" t="s">
        <v>108</v>
      </c>
      <c r="C19" s="29">
        <f>세출예산!D61</f>
        <v>0</v>
      </c>
      <c r="D19" s="29">
        <f>세출예산!E61</f>
        <v>0</v>
      </c>
      <c r="E19" s="71">
        <f t="shared" si="1"/>
        <v>0</v>
      </c>
    </row>
    <row r="20" spans="1:5" ht="21" customHeight="1" x14ac:dyDescent="0.15">
      <c r="A20" s="121" t="s">
        <v>17</v>
      </c>
      <c r="B20" s="74" t="s">
        <v>105</v>
      </c>
      <c r="C20" s="35">
        <f>세출예산!D65</f>
        <v>36342400</v>
      </c>
      <c r="D20" s="35">
        <f>세출예산!E66</f>
        <v>37882400</v>
      </c>
      <c r="E20" s="71">
        <f t="shared" si="1"/>
        <v>1540000</v>
      </c>
    </row>
    <row r="21" spans="1:5" ht="21" customHeight="1" x14ac:dyDescent="0.15">
      <c r="A21" s="144" t="s">
        <v>203</v>
      </c>
      <c r="B21" s="100" t="s">
        <v>203</v>
      </c>
      <c r="C21" s="58">
        <f>세출예산!D108</f>
        <v>25200</v>
      </c>
      <c r="D21" s="58">
        <f>세출예산!E108</f>
        <v>0</v>
      </c>
      <c r="E21" s="71">
        <f t="shared" si="1"/>
        <v>-25200</v>
      </c>
    </row>
    <row r="22" spans="1:5" ht="21" customHeight="1" x14ac:dyDescent="0.15">
      <c r="A22" s="121" t="s">
        <v>109</v>
      </c>
      <c r="B22" s="100" t="s">
        <v>109</v>
      </c>
      <c r="C22" s="58">
        <f>세출예산!D111</f>
        <v>400000</v>
      </c>
      <c r="D22" s="58">
        <f>세출예산!E111</f>
        <v>400000</v>
      </c>
      <c r="E22" s="71">
        <f t="shared" si="1"/>
        <v>0</v>
      </c>
    </row>
    <row r="23" spans="1:5" ht="21" customHeight="1" x14ac:dyDescent="0.15">
      <c r="A23" s="98" t="s">
        <v>81</v>
      </c>
      <c r="B23" s="99" t="s">
        <v>81</v>
      </c>
      <c r="C23" s="55">
        <f>세출예산!D114</f>
        <v>10931490</v>
      </c>
      <c r="D23" s="55">
        <f>세출예산!E115</f>
        <v>62040</v>
      </c>
      <c r="E23" s="123">
        <f t="shared" si="1"/>
        <v>-10869450</v>
      </c>
    </row>
  </sheetData>
  <mergeCells count="6">
    <mergeCell ref="A1:E1"/>
    <mergeCell ref="A3:E3"/>
    <mergeCell ref="A5:B5"/>
    <mergeCell ref="A13:E13"/>
    <mergeCell ref="A16:A18"/>
    <mergeCell ref="A15:B15"/>
  </mergeCells>
  <phoneticPr fontId="19" type="noConversion"/>
  <pageMargins left="0.78740157480314965" right="0.74803149606299213" top="0.98425196850393704" bottom="0.98425196850393704" header="0.51181102362204722" footer="0.51181102362204722"/>
  <pageSetup paperSize="9" firstPageNumber="185" orientation="portrait" useFirstPageNumber="1" r:id="rId1"/>
  <headerFooter>
    <oddFooter>&amp;R&amp;"굴림,보통"&amp;9참좋은노인복지센터 (2020. 11.16)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2"/>
  <sheetViews>
    <sheetView showGridLines="0" view="pageBreakPreview" zoomScaleNormal="100" zoomScaleSheetLayoutView="100" workbookViewId="0">
      <selection activeCell="E34" sqref="E34"/>
    </sheetView>
  </sheetViews>
  <sheetFormatPr defaultRowHeight="13.5" x14ac:dyDescent="0.15"/>
  <cols>
    <col min="1" max="1" width="8.33203125" customWidth="1"/>
    <col min="2" max="2" width="9" customWidth="1"/>
    <col min="3" max="3" width="12.88671875" customWidth="1"/>
    <col min="4" max="4" width="11.77734375" customWidth="1"/>
    <col min="5" max="5" width="12.21875" customWidth="1"/>
    <col min="6" max="6" width="10.6640625" customWidth="1"/>
    <col min="7" max="7" width="7.6640625" style="135" customWidth="1"/>
    <col min="8" max="8" width="18.6640625" customWidth="1"/>
    <col min="9" max="9" width="9.33203125" customWidth="1"/>
    <col min="10" max="10" width="2.77734375" customWidth="1"/>
    <col min="11" max="11" width="2.21875" customWidth="1"/>
    <col min="12" max="12" width="3.21875" customWidth="1"/>
    <col min="13" max="16" width="2.77734375" customWidth="1"/>
    <col min="17" max="17" width="11.88671875" customWidth="1"/>
    <col min="19" max="19" width="10.6640625" bestFit="1" customWidth="1"/>
    <col min="20" max="20" width="14.77734375" style="154" customWidth="1"/>
  </cols>
  <sheetData>
    <row r="1" spans="1:20" ht="20.100000000000001" customHeight="1" x14ac:dyDescent="0.15">
      <c r="A1" s="460" t="s">
        <v>220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118"/>
    </row>
    <row r="2" spans="1:20" ht="20.100000000000001" customHeight="1" x14ac:dyDescent="0.15">
      <c r="A2" s="474" t="s">
        <v>99</v>
      </c>
      <c r="B2" s="475"/>
      <c r="C2" s="475"/>
      <c r="D2" s="475"/>
      <c r="E2" s="475"/>
      <c r="F2" s="475"/>
      <c r="G2" s="475"/>
      <c r="H2" s="475"/>
      <c r="I2" s="475"/>
      <c r="J2" s="475"/>
      <c r="K2" s="475"/>
      <c r="L2" s="475"/>
      <c r="M2" s="475"/>
      <c r="N2" s="475"/>
      <c r="O2" s="475"/>
      <c r="P2" s="475"/>
      <c r="Q2" s="476"/>
    </row>
    <row r="3" spans="1:20" ht="20.100000000000001" customHeight="1" x14ac:dyDescent="0.15">
      <c r="A3" s="462" t="s">
        <v>27</v>
      </c>
      <c r="B3" s="463"/>
      <c r="C3" s="464"/>
      <c r="D3" s="465" t="s">
        <v>208</v>
      </c>
      <c r="E3" s="465" t="s">
        <v>221</v>
      </c>
      <c r="F3" s="467" t="s">
        <v>74</v>
      </c>
      <c r="G3" s="467"/>
      <c r="H3" s="468" t="s">
        <v>38</v>
      </c>
      <c r="I3" s="469"/>
      <c r="J3" s="469"/>
      <c r="K3" s="469"/>
      <c r="L3" s="469"/>
      <c r="M3" s="469"/>
      <c r="N3" s="469"/>
      <c r="O3" s="469"/>
      <c r="P3" s="469"/>
      <c r="Q3" s="470"/>
    </row>
    <row r="4" spans="1:20" ht="20.100000000000001" customHeight="1" thickBot="1" x14ac:dyDescent="0.2">
      <c r="A4" s="83" t="s">
        <v>18</v>
      </c>
      <c r="B4" s="70" t="s">
        <v>15</v>
      </c>
      <c r="C4" s="70" t="s">
        <v>34</v>
      </c>
      <c r="D4" s="466"/>
      <c r="E4" s="466"/>
      <c r="F4" s="70" t="s">
        <v>24</v>
      </c>
      <c r="G4" s="127" t="s">
        <v>29</v>
      </c>
      <c r="H4" s="471"/>
      <c r="I4" s="472"/>
      <c r="J4" s="472"/>
      <c r="K4" s="472"/>
      <c r="L4" s="472"/>
      <c r="M4" s="472"/>
      <c r="N4" s="472"/>
      <c r="O4" s="472"/>
      <c r="P4" s="472"/>
      <c r="Q4" s="473"/>
      <c r="T4" s="154">
        <v>136986860</v>
      </c>
    </row>
    <row r="5" spans="1:20" ht="20.100000000000001" customHeight="1" thickTop="1" x14ac:dyDescent="0.15">
      <c r="A5" s="454" t="s">
        <v>32</v>
      </c>
      <c r="B5" s="455"/>
      <c r="C5" s="456"/>
      <c r="D5" s="84">
        <f>SUM(D6,D16,D20,D24,D28)</f>
        <v>631410000</v>
      </c>
      <c r="E5" s="84">
        <f>SUM(E6,E16,E20,E24,E28)</f>
        <v>638659000</v>
      </c>
      <c r="F5" s="84">
        <f>E5-D5</f>
        <v>7249000</v>
      </c>
      <c r="G5" s="128">
        <f>E5/D5*100</f>
        <v>101.14806544083876</v>
      </c>
      <c r="H5" s="85"/>
      <c r="I5" s="44"/>
      <c r="J5" s="44"/>
      <c r="K5" s="44"/>
      <c r="L5" s="44"/>
      <c r="M5" s="44"/>
      <c r="N5" s="44"/>
      <c r="O5" s="44"/>
      <c r="P5" s="86"/>
      <c r="Q5" s="107"/>
      <c r="T5" s="154">
        <v>100736880</v>
      </c>
    </row>
    <row r="6" spans="1:20" ht="20.100000000000001" customHeight="1" x14ac:dyDescent="0.15">
      <c r="A6" s="445" t="s">
        <v>37</v>
      </c>
      <c r="B6" s="446"/>
      <c r="C6" s="447"/>
      <c r="D6" s="87">
        <f>D7</f>
        <v>627487060</v>
      </c>
      <c r="E6" s="87">
        <f>E7</f>
        <v>632838560</v>
      </c>
      <c r="F6" s="87">
        <f>E6-D6</f>
        <v>5351500</v>
      </c>
      <c r="G6" s="129">
        <f>E6/D6*100</f>
        <v>100.85284627224024</v>
      </c>
      <c r="H6" s="65"/>
      <c r="I6" s="45" t="s">
        <v>118</v>
      </c>
      <c r="J6" s="45"/>
      <c r="K6" s="45"/>
      <c r="L6" s="45"/>
      <c r="M6" s="45"/>
      <c r="N6" s="45"/>
      <c r="O6" s="45"/>
      <c r="P6" s="88"/>
      <c r="Q6" s="108"/>
      <c r="T6" s="154">
        <v>61733000</v>
      </c>
    </row>
    <row r="7" spans="1:20" ht="20.100000000000001" customHeight="1" x14ac:dyDescent="0.15">
      <c r="A7" s="457"/>
      <c r="B7" s="458" t="s">
        <v>37</v>
      </c>
      <c r="C7" s="447"/>
      <c r="D7" s="72">
        <f>D8+D13</f>
        <v>627487060</v>
      </c>
      <c r="E7" s="72">
        <f>E8+E13</f>
        <v>632838560</v>
      </c>
      <c r="F7" s="72">
        <f>E7-D7</f>
        <v>5351500</v>
      </c>
      <c r="G7" s="130">
        <f>E7/D7*100</f>
        <v>100.85284627224024</v>
      </c>
      <c r="H7" s="65"/>
      <c r="I7" s="45"/>
      <c r="J7" s="45"/>
      <c r="K7" s="45"/>
      <c r="L7" s="45"/>
      <c r="M7" s="45"/>
      <c r="N7" s="45"/>
      <c r="O7" s="45"/>
      <c r="P7" s="88"/>
      <c r="Q7" s="108"/>
      <c r="T7" s="154">
        <v>190267370</v>
      </c>
    </row>
    <row r="8" spans="1:20" ht="20.100000000000001" customHeight="1" x14ac:dyDescent="0.15">
      <c r="A8" s="457"/>
      <c r="B8" s="459"/>
      <c r="C8" s="75" t="s">
        <v>138</v>
      </c>
      <c r="D8" s="58">
        <v>627487060</v>
      </c>
      <c r="E8" s="120">
        <f>Q8</f>
        <v>632838560</v>
      </c>
      <c r="F8" s="57">
        <f>E8-D8</f>
        <v>5351500</v>
      </c>
      <c r="G8" s="131">
        <f>E8/D8*100</f>
        <v>100.85284627224024</v>
      </c>
      <c r="H8" s="59" t="s">
        <v>42</v>
      </c>
      <c r="I8" s="46"/>
      <c r="J8" s="46"/>
      <c r="K8" s="46"/>
      <c r="L8" s="46"/>
      <c r="M8" s="46"/>
      <c r="N8" s="46"/>
      <c r="O8" s="46"/>
      <c r="P8" s="89"/>
      <c r="Q8" s="101">
        <f>Q9+Q11+Q12</f>
        <v>632838560</v>
      </c>
      <c r="T8" s="154">
        <v>125762950</v>
      </c>
    </row>
    <row r="9" spans="1:20" ht="20.100000000000001" customHeight="1" x14ac:dyDescent="0.15">
      <c r="A9" s="457"/>
      <c r="B9" s="459"/>
      <c r="C9" s="104"/>
      <c r="D9" s="48"/>
      <c r="E9" s="66"/>
      <c r="F9" s="49"/>
      <c r="G9" s="132"/>
      <c r="H9" s="50" t="s">
        <v>174</v>
      </c>
      <c r="I9" s="47">
        <v>581814560</v>
      </c>
      <c r="J9" s="47" t="s">
        <v>117</v>
      </c>
      <c r="K9" s="47"/>
      <c r="L9" s="47"/>
      <c r="M9" s="47"/>
      <c r="N9" s="47"/>
      <c r="O9" s="47"/>
      <c r="P9" s="76"/>
      <c r="Q9" s="78">
        <f>I9</f>
        <v>581814560</v>
      </c>
      <c r="T9" s="154">
        <f>SUM(T4:T8)</f>
        <v>615487060</v>
      </c>
    </row>
    <row r="10" spans="1:20" ht="20.100000000000001" customHeight="1" x14ac:dyDescent="0.15">
      <c r="A10" s="457"/>
      <c r="B10" s="459"/>
      <c r="C10" s="104"/>
      <c r="D10" s="48"/>
      <c r="E10" s="66"/>
      <c r="F10" s="49"/>
      <c r="G10" s="132"/>
      <c r="H10" s="50" t="s">
        <v>142</v>
      </c>
      <c r="I10" s="47"/>
      <c r="J10" s="47"/>
      <c r="K10" s="47"/>
      <c r="L10" s="47"/>
      <c r="M10" s="47"/>
      <c r="N10" s="47"/>
      <c r="O10" s="47"/>
      <c r="P10" s="76"/>
      <c r="Q10" s="78"/>
      <c r="T10" s="154">
        <v>6000000</v>
      </c>
    </row>
    <row r="11" spans="1:20" ht="20.100000000000001" customHeight="1" x14ac:dyDescent="0.15">
      <c r="A11" s="457"/>
      <c r="B11" s="459"/>
      <c r="C11" s="104"/>
      <c r="D11" s="48"/>
      <c r="E11" s="66"/>
      <c r="F11" s="49"/>
      <c r="G11" s="132"/>
      <c r="H11" s="50" t="s">
        <v>140</v>
      </c>
      <c r="I11" s="47">
        <v>6000</v>
      </c>
      <c r="J11" s="47" t="s">
        <v>5</v>
      </c>
      <c r="K11" s="47" t="s">
        <v>178</v>
      </c>
      <c r="L11" s="47">
        <v>542</v>
      </c>
      <c r="M11" s="47" t="s">
        <v>145</v>
      </c>
      <c r="N11" s="47" t="s">
        <v>13</v>
      </c>
      <c r="O11" s="47">
        <v>12</v>
      </c>
      <c r="P11" s="76" t="s">
        <v>9</v>
      </c>
      <c r="Q11" s="78">
        <f>I11*L11*O11</f>
        <v>39024000</v>
      </c>
      <c r="T11" s="154">
        <f>SUM(T9:T10)</f>
        <v>621487060</v>
      </c>
    </row>
    <row r="12" spans="1:20" ht="20.100000000000001" customHeight="1" x14ac:dyDescent="0.15">
      <c r="A12" s="457"/>
      <c r="B12" s="459"/>
      <c r="C12" s="104"/>
      <c r="D12" s="48"/>
      <c r="E12" s="66"/>
      <c r="F12" s="49"/>
      <c r="G12" s="132"/>
      <c r="H12" s="50" t="s">
        <v>177</v>
      </c>
      <c r="I12" s="47">
        <v>6000000</v>
      </c>
      <c r="J12" s="47" t="s">
        <v>117</v>
      </c>
      <c r="K12" s="47" t="s">
        <v>13</v>
      </c>
      <c r="L12" s="47"/>
      <c r="M12" s="47"/>
      <c r="N12" s="47"/>
      <c r="O12" s="47">
        <v>2</v>
      </c>
      <c r="P12" s="76" t="s">
        <v>115</v>
      </c>
      <c r="Q12" s="78">
        <f>I12*O12</f>
        <v>12000000</v>
      </c>
      <c r="T12" s="154">
        <v>6000000</v>
      </c>
    </row>
    <row r="13" spans="1:20" ht="20.100000000000001" customHeight="1" x14ac:dyDescent="0.15">
      <c r="A13" s="457"/>
      <c r="B13" s="459"/>
      <c r="C13" s="75" t="s">
        <v>146</v>
      </c>
      <c r="D13" s="58"/>
      <c r="E13" s="120">
        <f>Q13</f>
        <v>0</v>
      </c>
      <c r="F13" s="57">
        <f>E13-D13</f>
        <v>0</v>
      </c>
      <c r="G13" s="131">
        <v>0</v>
      </c>
      <c r="H13" s="59" t="s">
        <v>146</v>
      </c>
      <c r="I13" s="46"/>
      <c r="J13" s="46"/>
      <c r="K13" s="46"/>
      <c r="L13" s="46"/>
      <c r="M13" s="46"/>
      <c r="N13" s="46"/>
      <c r="O13" s="46"/>
      <c r="P13" s="89"/>
      <c r="Q13" s="101">
        <f>Q14+Q15</f>
        <v>0</v>
      </c>
    </row>
    <row r="14" spans="1:20" ht="20.100000000000001" customHeight="1" x14ac:dyDescent="0.15">
      <c r="A14" s="457"/>
      <c r="B14" s="459"/>
      <c r="C14" s="104"/>
      <c r="D14" s="48"/>
      <c r="E14" s="66"/>
      <c r="F14" s="49"/>
      <c r="G14" s="132"/>
      <c r="H14" s="50" t="s">
        <v>147</v>
      </c>
      <c r="I14" s="47">
        <f>I8</f>
        <v>0</v>
      </c>
      <c r="J14" s="47" t="s">
        <v>117</v>
      </c>
      <c r="K14" s="47"/>
      <c r="L14" s="47"/>
      <c r="M14" s="47"/>
      <c r="N14" s="47" t="s">
        <v>13</v>
      </c>
      <c r="O14" s="47">
        <v>0</v>
      </c>
      <c r="P14" s="76" t="s">
        <v>115</v>
      </c>
      <c r="Q14" s="78">
        <f>I14*O14</f>
        <v>0</v>
      </c>
    </row>
    <row r="15" spans="1:20" ht="20.100000000000001" customHeight="1" x14ac:dyDescent="0.15">
      <c r="A15" s="156"/>
      <c r="B15" s="68"/>
      <c r="C15" s="60"/>
      <c r="D15" s="51"/>
      <c r="E15" s="110"/>
      <c r="F15" s="61"/>
      <c r="G15" s="133"/>
      <c r="H15" s="62" t="s">
        <v>148</v>
      </c>
      <c r="I15" s="52">
        <v>0</v>
      </c>
      <c r="J15" s="47" t="s">
        <v>117</v>
      </c>
      <c r="K15" s="47"/>
      <c r="L15" s="47"/>
      <c r="M15" s="47"/>
      <c r="N15" s="52" t="s">
        <v>13</v>
      </c>
      <c r="O15" s="52">
        <v>0</v>
      </c>
      <c r="P15" s="86" t="s">
        <v>115</v>
      </c>
      <c r="Q15" s="77">
        <f>I15*O15</f>
        <v>0</v>
      </c>
      <c r="T15" s="154">
        <v>627487060</v>
      </c>
    </row>
    <row r="16" spans="1:20" ht="20.100000000000001" customHeight="1" x14ac:dyDescent="0.15">
      <c r="A16" s="443" t="s">
        <v>39</v>
      </c>
      <c r="B16" s="442"/>
      <c r="C16" s="442"/>
      <c r="D16" s="64">
        <f>D17</f>
        <v>900000</v>
      </c>
      <c r="E16" s="80">
        <f>E17</f>
        <v>300000</v>
      </c>
      <c r="F16" s="87">
        <f>E16-D16</f>
        <v>-600000</v>
      </c>
      <c r="G16" s="129">
        <f t="shared" ref="G16:G21" si="0">E16/D16*100</f>
        <v>33.333333333333329</v>
      </c>
      <c r="H16" s="62"/>
      <c r="I16" s="52"/>
      <c r="J16" s="45"/>
      <c r="K16" s="45"/>
      <c r="L16" s="45"/>
      <c r="M16" s="45"/>
      <c r="N16" s="45"/>
      <c r="O16" s="52"/>
      <c r="P16" s="86"/>
      <c r="Q16" s="108"/>
      <c r="T16" s="154">
        <v>6000000</v>
      </c>
    </row>
    <row r="17" spans="1:20" ht="20.100000000000001" customHeight="1" x14ac:dyDescent="0.15">
      <c r="A17" s="125"/>
      <c r="B17" s="444" t="s">
        <v>39</v>
      </c>
      <c r="C17" s="447"/>
      <c r="D17" s="51">
        <f>D18+D19</f>
        <v>900000</v>
      </c>
      <c r="E17" s="51">
        <f>SUM(Q18:Q19)</f>
        <v>300000</v>
      </c>
      <c r="F17" s="72">
        <f>E17-D17</f>
        <v>-600000</v>
      </c>
      <c r="G17" s="130">
        <f t="shared" si="0"/>
        <v>33.333333333333329</v>
      </c>
      <c r="H17" s="62"/>
      <c r="I17" s="52"/>
      <c r="J17" s="45"/>
      <c r="K17" s="45"/>
      <c r="L17" s="45"/>
      <c r="M17" s="45"/>
      <c r="N17" s="45"/>
      <c r="O17" s="52"/>
      <c r="P17" s="86"/>
      <c r="Q17" s="108"/>
      <c r="T17" s="154">
        <f>T15-T16</f>
        <v>621487060</v>
      </c>
    </row>
    <row r="18" spans="1:20" ht="20.100000000000001" customHeight="1" x14ac:dyDescent="0.15">
      <c r="A18" s="163"/>
      <c r="B18" s="166"/>
      <c r="C18" s="69" t="s">
        <v>41</v>
      </c>
      <c r="D18" s="35">
        <v>800000</v>
      </c>
      <c r="E18" s="35">
        <f>Q18</f>
        <v>200000</v>
      </c>
      <c r="F18" s="72">
        <f>E18-D18</f>
        <v>-600000</v>
      </c>
      <c r="G18" s="130">
        <f t="shared" si="0"/>
        <v>25</v>
      </c>
      <c r="H18" s="145" t="s">
        <v>227</v>
      </c>
      <c r="I18" s="146">
        <v>100000</v>
      </c>
      <c r="J18" s="45" t="s">
        <v>5</v>
      </c>
      <c r="K18" s="45"/>
      <c r="L18" s="45"/>
      <c r="M18" s="45"/>
      <c r="N18" s="45"/>
      <c r="O18" s="45">
        <v>2</v>
      </c>
      <c r="P18" s="88" t="s">
        <v>115</v>
      </c>
      <c r="Q18" s="102">
        <f>I18*O18</f>
        <v>200000</v>
      </c>
      <c r="R18" s="79"/>
      <c r="T18" s="154">
        <v>565174910</v>
      </c>
    </row>
    <row r="19" spans="1:20" ht="20.100000000000001" customHeight="1" x14ac:dyDescent="0.15">
      <c r="A19" s="164"/>
      <c r="B19" s="165"/>
      <c r="C19" s="157" t="s">
        <v>44</v>
      </c>
      <c r="D19" s="48">
        <v>100000</v>
      </c>
      <c r="E19" s="48">
        <f>Q19</f>
        <v>100000</v>
      </c>
      <c r="F19" s="49">
        <f>E19-D19</f>
        <v>0</v>
      </c>
      <c r="G19" s="136">
        <f t="shared" si="0"/>
        <v>100</v>
      </c>
      <c r="H19" s="139" t="s">
        <v>44</v>
      </c>
      <c r="I19" s="140">
        <v>50000</v>
      </c>
      <c r="J19" s="47" t="s">
        <v>5</v>
      </c>
      <c r="K19" s="47"/>
      <c r="L19" s="47"/>
      <c r="M19" s="47"/>
      <c r="N19" s="47"/>
      <c r="O19" s="47">
        <v>2</v>
      </c>
      <c r="P19" s="47" t="s">
        <v>14</v>
      </c>
      <c r="Q19" s="162">
        <f>I19*O19</f>
        <v>100000</v>
      </c>
      <c r="T19" s="154">
        <f>T17-T18</f>
        <v>56312150</v>
      </c>
    </row>
    <row r="20" spans="1:20" ht="20.100000000000001" customHeight="1" x14ac:dyDescent="0.15">
      <c r="A20" s="443" t="s">
        <v>12</v>
      </c>
      <c r="B20" s="443"/>
      <c r="C20" s="443"/>
      <c r="D20" s="80">
        <f>D21</f>
        <v>2400000</v>
      </c>
      <c r="E20" s="80">
        <f>E21</f>
        <v>5000000</v>
      </c>
      <c r="F20" s="87">
        <f>F21</f>
        <v>600000</v>
      </c>
      <c r="G20" s="129">
        <f t="shared" si="0"/>
        <v>208.33333333333334</v>
      </c>
      <c r="H20" s="145"/>
      <c r="I20" s="146"/>
      <c r="J20" s="45"/>
      <c r="K20" s="45"/>
      <c r="L20" s="45"/>
      <c r="M20" s="45"/>
      <c r="N20" s="45"/>
      <c r="O20" s="45"/>
      <c r="P20" s="88"/>
      <c r="Q20" s="108"/>
    </row>
    <row r="21" spans="1:20" ht="20.100000000000001" customHeight="1" x14ac:dyDescent="0.15">
      <c r="A21" s="450"/>
      <c r="B21" s="446" t="s">
        <v>12</v>
      </c>
      <c r="C21" s="447"/>
      <c r="D21" s="51">
        <f>D22+D23</f>
        <v>2400000</v>
      </c>
      <c r="E21" s="51">
        <f>E22+E23</f>
        <v>5000000</v>
      </c>
      <c r="F21" s="72">
        <f>F22</f>
        <v>600000</v>
      </c>
      <c r="G21" s="130">
        <f t="shared" si="0"/>
        <v>208.33333333333334</v>
      </c>
      <c r="H21" s="145"/>
      <c r="I21" s="146"/>
      <c r="J21" s="45"/>
      <c r="K21" s="45"/>
      <c r="L21" s="45"/>
      <c r="M21" s="45"/>
      <c r="N21" s="45"/>
      <c r="O21" s="45"/>
      <c r="P21" s="88"/>
      <c r="Q21" s="108"/>
    </row>
    <row r="22" spans="1:20" ht="20.100000000000001" customHeight="1" x14ac:dyDescent="0.15">
      <c r="A22" s="451"/>
      <c r="B22" s="159"/>
      <c r="C22" s="429" t="s">
        <v>175</v>
      </c>
      <c r="D22" s="35">
        <v>2400000</v>
      </c>
      <c r="E22" s="35">
        <f>Q22</f>
        <v>3000000</v>
      </c>
      <c r="F22" s="72">
        <f t="shared" ref="F22:F31" si="1">E22-D22</f>
        <v>600000</v>
      </c>
      <c r="G22" s="130">
        <v>0</v>
      </c>
      <c r="H22" s="145" t="s">
        <v>175</v>
      </c>
      <c r="I22" s="146">
        <v>250000</v>
      </c>
      <c r="J22" s="45" t="s">
        <v>5</v>
      </c>
      <c r="K22" s="45"/>
      <c r="L22" s="45"/>
      <c r="M22" s="45"/>
      <c r="N22" s="45"/>
      <c r="O22" s="45">
        <v>12</v>
      </c>
      <c r="P22" s="45" t="s">
        <v>14</v>
      </c>
      <c r="Q22" s="432">
        <f>I22*O22</f>
        <v>3000000</v>
      </c>
    </row>
    <row r="23" spans="1:20" ht="20.100000000000001" customHeight="1" x14ac:dyDescent="0.15">
      <c r="A23" s="158"/>
      <c r="B23" s="114"/>
      <c r="C23" s="60" t="s">
        <v>176</v>
      </c>
      <c r="D23" s="51">
        <v>0</v>
      </c>
      <c r="E23" s="51">
        <f>Q23</f>
        <v>2000000</v>
      </c>
      <c r="F23" s="49">
        <f t="shared" si="1"/>
        <v>2000000</v>
      </c>
      <c r="G23" s="136">
        <v>0</v>
      </c>
      <c r="H23" s="112" t="s">
        <v>149</v>
      </c>
      <c r="I23" s="148">
        <v>1000000</v>
      </c>
      <c r="J23" s="52" t="s">
        <v>117</v>
      </c>
      <c r="K23" s="52"/>
      <c r="L23" s="52"/>
      <c r="M23" s="52"/>
      <c r="N23" s="52"/>
      <c r="O23" s="52">
        <v>2</v>
      </c>
      <c r="P23" s="52" t="s">
        <v>115</v>
      </c>
      <c r="Q23" s="124">
        <f>I23*O23</f>
        <v>2000000</v>
      </c>
    </row>
    <row r="24" spans="1:20" ht="20.100000000000001" customHeight="1" x14ac:dyDescent="0.15">
      <c r="A24" s="445" t="s">
        <v>11</v>
      </c>
      <c r="B24" s="446"/>
      <c r="C24" s="447"/>
      <c r="D24" s="80">
        <f>D25</f>
        <v>0</v>
      </c>
      <c r="E24" s="80">
        <f>E25</f>
        <v>0</v>
      </c>
      <c r="F24" s="87">
        <f t="shared" si="1"/>
        <v>0</v>
      </c>
      <c r="G24" s="129">
        <v>0</v>
      </c>
      <c r="H24" s="149"/>
      <c r="I24" s="150"/>
      <c r="J24" s="54"/>
      <c r="K24" s="54"/>
      <c r="L24" s="54"/>
      <c r="M24" s="54"/>
      <c r="N24" s="54"/>
      <c r="O24" s="54"/>
      <c r="P24" s="88"/>
      <c r="Q24" s="103"/>
    </row>
    <row r="25" spans="1:20" ht="20.100000000000001" customHeight="1" x14ac:dyDescent="0.15">
      <c r="A25" s="175"/>
      <c r="B25" s="448" t="s">
        <v>11</v>
      </c>
      <c r="C25" s="449"/>
      <c r="D25" s="55">
        <f>D26+D27</f>
        <v>0</v>
      </c>
      <c r="E25" s="55">
        <f>E26+E27</f>
        <v>0</v>
      </c>
      <c r="F25" s="93">
        <f t="shared" si="1"/>
        <v>0</v>
      </c>
      <c r="G25" s="134">
        <v>0</v>
      </c>
      <c r="H25" s="151"/>
      <c r="I25" s="152"/>
      <c r="J25" s="56"/>
      <c r="K25" s="56"/>
      <c r="L25" s="56"/>
      <c r="M25" s="56"/>
      <c r="N25" s="56"/>
      <c r="O25" s="56"/>
      <c r="P25" s="119"/>
      <c r="Q25" s="138"/>
    </row>
    <row r="26" spans="1:20" ht="20.100000000000001" customHeight="1" x14ac:dyDescent="0.15">
      <c r="A26" s="126"/>
      <c r="B26" s="452"/>
      <c r="C26" s="160" t="s">
        <v>52</v>
      </c>
      <c r="D26" s="141">
        <v>0</v>
      </c>
      <c r="E26" s="141">
        <f>I26</f>
        <v>0</v>
      </c>
      <c r="F26" s="142">
        <f t="shared" si="1"/>
        <v>0</v>
      </c>
      <c r="G26" s="153">
        <v>0</v>
      </c>
      <c r="H26" s="176" t="s">
        <v>104</v>
      </c>
      <c r="I26" s="177">
        <v>0</v>
      </c>
      <c r="J26" s="143" t="s">
        <v>5</v>
      </c>
      <c r="K26" s="143"/>
      <c r="L26" s="143"/>
      <c r="M26" s="143"/>
      <c r="N26" s="143"/>
      <c r="O26" s="143">
        <v>0</v>
      </c>
      <c r="P26" s="143" t="s">
        <v>14</v>
      </c>
      <c r="Q26" s="178">
        <f>I26*O26</f>
        <v>0</v>
      </c>
    </row>
    <row r="27" spans="1:20" ht="20.100000000000001" customHeight="1" x14ac:dyDescent="0.15">
      <c r="A27" s="164"/>
      <c r="B27" s="453"/>
      <c r="C27" s="157" t="s">
        <v>79</v>
      </c>
      <c r="D27" s="35">
        <v>0</v>
      </c>
      <c r="E27" s="35">
        <f>I27</f>
        <v>0</v>
      </c>
      <c r="F27" s="72">
        <f t="shared" si="1"/>
        <v>0</v>
      </c>
      <c r="G27" s="130">
        <v>0</v>
      </c>
      <c r="H27" s="145" t="s">
        <v>79</v>
      </c>
      <c r="I27" s="146">
        <v>0</v>
      </c>
      <c r="J27" s="45" t="s">
        <v>5</v>
      </c>
      <c r="K27" s="45"/>
      <c r="L27" s="45"/>
      <c r="M27" s="45"/>
      <c r="N27" s="45"/>
      <c r="O27" s="45">
        <v>0</v>
      </c>
      <c r="P27" s="45" t="s">
        <v>14</v>
      </c>
      <c r="Q27" s="103">
        <f>I27*O27</f>
        <v>0</v>
      </c>
    </row>
    <row r="28" spans="1:20" ht="20.100000000000001" customHeight="1" x14ac:dyDescent="0.15">
      <c r="A28" s="443" t="s">
        <v>23</v>
      </c>
      <c r="B28" s="443"/>
      <c r="C28" s="443"/>
      <c r="D28" s="87">
        <f>D29</f>
        <v>622940</v>
      </c>
      <c r="E28" s="87">
        <f>E29</f>
        <v>520440</v>
      </c>
      <c r="F28" s="87">
        <f t="shared" si="1"/>
        <v>-102500</v>
      </c>
      <c r="G28" s="129">
        <f>E28/D28*100</f>
        <v>83.54576684752945</v>
      </c>
      <c r="H28" s="145"/>
      <c r="I28" s="146"/>
      <c r="J28" s="45"/>
      <c r="K28" s="45"/>
      <c r="L28" s="45"/>
      <c r="M28" s="45"/>
      <c r="N28" s="45"/>
      <c r="O28" s="45"/>
      <c r="P28" s="90"/>
      <c r="Q28" s="108"/>
    </row>
    <row r="29" spans="1:20" ht="20.100000000000001" customHeight="1" x14ac:dyDescent="0.15">
      <c r="A29" s="53"/>
      <c r="B29" s="444" t="s">
        <v>23</v>
      </c>
      <c r="C29" s="444"/>
      <c r="D29" s="72">
        <f>D30+D31</f>
        <v>622940</v>
      </c>
      <c r="E29" s="72">
        <f>E30+E31</f>
        <v>520440</v>
      </c>
      <c r="F29" s="72">
        <f t="shared" si="1"/>
        <v>-102500</v>
      </c>
      <c r="G29" s="130">
        <f>E29/D29*100</f>
        <v>83.54576684752945</v>
      </c>
      <c r="H29" s="149"/>
      <c r="I29" s="150"/>
      <c r="J29" s="54"/>
      <c r="K29" s="54"/>
      <c r="L29" s="54"/>
      <c r="M29" s="54"/>
      <c r="N29" s="54"/>
      <c r="O29" s="54"/>
      <c r="P29" s="88"/>
      <c r="Q29" s="108"/>
    </row>
    <row r="30" spans="1:20" ht="20.100000000000001" customHeight="1" x14ac:dyDescent="0.15">
      <c r="A30" s="53"/>
      <c r="B30" s="63"/>
      <c r="C30" s="60" t="s">
        <v>71</v>
      </c>
      <c r="D30" s="57">
        <v>39520</v>
      </c>
      <c r="E30" s="35">
        <f>Q30</f>
        <v>20440</v>
      </c>
      <c r="F30" s="72">
        <f t="shared" si="1"/>
        <v>-19080</v>
      </c>
      <c r="G30" s="130">
        <f>E30/D30*100</f>
        <v>51.720647773279346</v>
      </c>
      <c r="H30" s="111" t="s">
        <v>90</v>
      </c>
      <c r="I30" s="147">
        <v>10220</v>
      </c>
      <c r="J30" s="46" t="s">
        <v>5</v>
      </c>
      <c r="K30" s="46"/>
      <c r="L30" s="46"/>
      <c r="M30" s="46"/>
      <c r="N30" s="46"/>
      <c r="O30" s="46">
        <v>2</v>
      </c>
      <c r="P30" s="46" t="s">
        <v>14</v>
      </c>
      <c r="Q30" s="117">
        <f>I30*O30</f>
        <v>20440</v>
      </c>
      <c r="R30" s="137"/>
    </row>
    <row r="31" spans="1:20" ht="20.100000000000001" customHeight="1" x14ac:dyDescent="0.15">
      <c r="A31" s="91"/>
      <c r="B31" s="92"/>
      <c r="C31" s="73" t="s">
        <v>116</v>
      </c>
      <c r="D31" s="93">
        <v>583420</v>
      </c>
      <c r="E31" s="55">
        <f>Q31</f>
        <v>500000</v>
      </c>
      <c r="F31" s="93">
        <f t="shared" si="1"/>
        <v>-83420</v>
      </c>
      <c r="G31" s="134">
        <f>E31/D31*100</f>
        <v>85.701552912138766</v>
      </c>
      <c r="H31" s="151" t="s">
        <v>226</v>
      </c>
      <c r="I31" s="152">
        <v>500000</v>
      </c>
      <c r="J31" s="56" t="s">
        <v>5</v>
      </c>
      <c r="K31" s="56"/>
      <c r="L31" s="56">
        <v>1</v>
      </c>
      <c r="M31" s="56" t="s">
        <v>14</v>
      </c>
      <c r="N31" s="56" t="s">
        <v>13</v>
      </c>
      <c r="O31" s="56">
        <v>1</v>
      </c>
      <c r="P31" s="119" t="s">
        <v>129</v>
      </c>
      <c r="Q31" s="138">
        <f>I31*L31*O31</f>
        <v>500000</v>
      </c>
      <c r="R31" s="47"/>
    </row>
    <row r="32" spans="1:20" ht="20.100000000000001" customHeight="1" x14ac:dyDescent="0.15"/>
  </sheetData>
  <mergeCells count="22">
    <mergeCell ref="A1:P1"/>
    <mergeCell ref="A3:C3"/>
    <mergeCell ref="D3:D4"/>
    <mergeCell ref="E3:E4"/>
    <mergeCell ref="F3:G3"/>
    <mergeCell ref="H3:Q4"/>
    <mergeCell ref="A2:Q2"/>
    <mergeCell ref="A5:C5"/>
    <mergeCell ref="A6:C6"/>
    <mergeCell ref="A7:A14"/>
    <mergeCell ref="B7:C7"/>
    <mergeCell ref="B8:B14"/>
    <mergeCell ref="A28:C28"/>
    <mergeCell ref="B29:C29"/>
    <mergeCell ref="A24:C24"/>
    <mergeCell ref="B25:C25"/>
    <mergeCell ref="A16:C16"/>
    <mergeCell ref="B17:C17"/>
    <mergeCell ref="A20:C20"/>
    <mergeCell ref="B21:C21"/>
    <mergeCell ref="A21:A22"/>
    <mergeCell ref="B26:B27"/>
  </mergeCells>
  <phoneticPr fontId="19" type="noConversion"/>
  <pageMargins left="0.23622047244094491" right="0.23622047244094491" top="0.74803149606299213" bottom="0.74803149606299213" header="0.31496062992125984" footer="0.31496062992125984"/>
  <pageSetup paperSize="9" scale="94" firstPageNumber="187" fitToHeight="0" orientation="landscape" useFirstPageNumber="1" r:id="rId1"/>
  <headerFooter>
    <oddFooter>&amp;R&amp;"굴림,보통"&amp;9참좋은노인복지센터 (2020. 11.16)</oddFooter>
  </headerFooter>
  <rowBreaks count="1" manualBreakCount="1">
    <brk id="25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20"/>
  <sheetViews>
    <sheetView showGridLines="0" view="pageBreakPreview" zoomScaleNormal="100" zoomScaleSheetLayoutView="100" workbookViewId="0">
      <selection activeCell="F11" sqref="F11"/>
    </sheetView>
  </sheetViews>
  <sheetFormatPr defaultRowHeight="13.5" x14ac:dyDescent="0.15"/>
  <cols>
    <col min="1" max="1" width="7.5546875" style="425" customWidth="1"/>
    <col min="2" max="2" width="8.77734375" style="425" customWidth="1"/>
    <col min="3" max="3" width="12.44140625" style="425" customWidth="1"/>
    <col min="4" max="4" width="12.5546875" style="425" customWidth="1"/>
    <col min="5" max="5" width="11.77734375" style="425" customWidth="1"/>
    <col min="6" max="6" width="11.5546875" style="425" customWidth="1"/>
    <col min="7" max="7" width="7.77734375" style="426" customWidth="1"/>
    <col min="8" max="8" width="21" style="425" customWidth="1"/>
    <col min="9" max="9" width="10.44140625" style="425" customWidth="1"/>
    <col min="10" max="10" width="3.33203125" style="427" customWidth="1"/>
    <col min="11" max="11" width="2.88671875" style="425" customWidth="1"/>
    <col min="12" max="12" width="5.77734375" style="425" customWidth="1"/>
    <col min="13" max="13" width="3.33203125" style="427" customWidth="1"/>
    <col min="14" max="14" width="2.6640625" style="425" customWidth="1"/>
    <col min="15" max="15" width="3" style="425" customWidth="1"/>
    <col min="16" max="16" width="3.6640625" style="427" customWidth="1"/>
    <col min="17" max="17" width="11.6640625" style="425" customWidth="1"/>
    <col min="19" max="20" width="13.77734375" style="154" bestFit="1" customWidth="1"/>
    <col min="21" max="21" width="12.6640625" bestFit="1" customWidth="1"/>
  </cols>
  <sheetData>
    <row r="1" spans="1:21" s="105" customFormat="1" ht="20.100000000000001" customHeight="1" x14ac:dyDescent="0.15">
      <c r="A1" s="499" t="s">
        <v>222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1"/>
      <c r="S1" s="154"/>
      <c r="T1" s="154"/>
    </row>
    <row r="2" spans="1:21" s="105" customFormat="1" ht="20.100000000000001" customHeight="1" x14ac:dyDescent="0.15">
      <c r="A2" s="199"/>
      <c r="B2" s="200"/>
      <c r="C2" s="200"/>
      <c r="D2" s="200"/>
      <c r="E2" s="200"/>
      <c r="F2" s="200"/>
      <c r="G2" s="201"/>
      <c r="H2" s="200"/>
      <c r="I2" s="200"/>
      <c r="J2" s="202"/>
      <c r="K2" s="200"/>
      <c r="L2" s="200"/>
      <c r="M2" s="202"/>
      <c r="N2" s="200"/>
      <c r="O2" s="200"/>
      <c r="P2" s="512" t="s">
        <v>99</v>
      </c>
      <c r="Q2" s="513"/>
      <c r="S2" s="154"/>
      <c r="T2" s="154"/>
    </row>
    <row r="3" spans="1:21" s="105" customFormat="1" ht="20.100000000000001" customHeight="1" x14ac:dyDescent="0.15">
      <c r="A3" s="502" t="s">
        <v>27</v>
      </c>
      <c r="B3" s="503"/>
      <c r="C3" s="504"/>
      <c r="D3" s="514" t="s">
        <v>208</v>
      </c>
      <c r="E3" s="514" t="s">
        <v>221</v>
      </c>
      <c r="F3" s="505" t="s">
        <v>74</v>
      </c>
      <c r="G3" s="505"/>
      <c r="H3" s="506" t="s">
        <v>38</v>
      </c>
      <c r="I3" s="507"/>
      <c r="J3" s="507"/>
      <c r="K3" s="507"/>
      <c r="L3" s="507"/>
      <c r="M3" s="507"/>
      <c r="N3" s="507"/>
      <c r="O3" s="507"/>
      <c r="P3" s="507"/>
      <c r="Q3" s="508"/>
      <c r="S3" s="154"/>
      <c r="T3" s="154"/>
    </row>
    <row r="4" spans="1:21" s="105" customFormat="1" ht="20.100000000000001" customHeight="1" thickBot="1" x14ac:dyDescent="0.2">
      <c r="A4" s="203" t="s">
        <v>18</v>
      </c>
      <c r="B4" s="204" t="s">
        <v>15</v>
      </c>
      <c r="C4" s="204" t="s">
        <v>34</v>
      </c>
      <c r="D4" s="515"/>
      <c r="E4" s="515"/>
      <c r="F4" s="205" t="s">
        <v>24</v>
      </c>
      <c r="G4" s="206" t="s">
        <v>26</v>
      </c>
      <c r="H4" s="509"/>
      <c r="I4" s="510"/>
      <c r="J4" s="510"/>
      <c r="K4" s="510"/>
      <c r="L4" s="510"/>
      <c r="M4" s="510"/>
      <c r="N4" s="510"/>
      <c r="O4" s="510"/>
      <c r="P4" s="510"/>
      <c r="Q4" s="511"/>
      <c r="S4" s="154"/>
      <c r="T4" s="154">
        <f>세입예산!E5</f>
        <v>638659000</v>
      </c>
    </row>
    <row r="5" spans="1:21" s="105" customFormat="1" ht="20.100000000000001" customHeight="1" thickTop="1" x14ac:dyDescent="0.15">
      <c r="A5" s="483" t="s">
        <v>32</v>
      </c>
      <c r="B5" s="484"/>
      <c r="C5" s="485"/>
      <c r="D5" s="207">
        <f>D6+D61+D65+D108+D111+D114</f>
        <v>631410000</v>
      </c>
      <c r="E5" s="207">
        <f>E6+E61+E65+E108+E111+E114</f>
        <v>638659000</v>
      </c>
      <c r="F5" s="207">
        <f>E5-D5</f>
        <v>7249000</v>
      </c>
      <c r="G5" s="208">
        <f>E5/D5*100</f>
        <v>101.14806544083876</v>
      </c>
      <c r="H5" s="209"/>
      <c r="I5" s="210"/>
      <c r="J5" s="211"/>
      <c r="K5" s="210"/>
      <c r="L5" s="210"/>
      <c r="M5" s="211"/>
      <c r="N5" s="210"/>
      <c r="O5" s="212"/>
      <c r="P5" s="213"/>
      <c r="Q5" s="214"/>
      <c r="S5" s="154"/>
      <c r="T5" s="154">
        <f>E5</f>
        <v>638659000</v>
      </c>
    </row>
    <row r="6" spans="1:21" s="105" customFormat="1" ht="20.100000000000001" customHeight="1" x14ac:dyDescent="0.15">
      <c r="A6" s="478" t="s">
        <v>19</v>
      </c>
      <c r="B6" s="479"/>
      <c r="C6" s="480"/>
      <c r="D6" s="215">
        <f>SUM(D7,D24,D34)</f>
        <v>583710910</v>
      </c>
      <c r="E6" s="215">
        <f>SUM(E7,E24,E34)</f>
        <v>600314560</v>
      </c>
      <c r="F6" s="215">
        <f>E6-D6</f>
        <v>16603650</v>
      </c>
      <c r="G6" s="208">
        <f>E6/D6*100</f>
        <v>102.8444988290522</v>
      </c>
      <c r="H6" s="216"/>
      <c r="I6" s="217"/>
      <c r="J6" s="218"/>
      <c r="K6" s="217"/>
      <c r="L6" s="217"/>
      <c r="M6" s="218"/>
      <c r="N6" s="217"/>
      <c r="O6" s="219"/>
      <c r="P6" s="220"/>
      <c r="Q6" s="221"/>
      <c r="S6" s="154"/>
      <c r="T6" s="154">
        <f>T4-T5</f>
        <v>0</v>
      </c>
    </row>
    <row r="7" spans="1:21" s="105" customFormat="1" ht="20.100000000000001" customHeight="1" x14ac:dyDescent="0.15">
      <c r="A7" s="222"/>
      <c r="B7" s="481" t="s">
        <v>10</v>
      </c>
      <c r="C7" s="482"/>
      <c r="D7" s="223">
        <f>D8+D12+D17+D18</f>
        <v>565174910</v>
      </c>
      <c r="E7" s="223">
        <f>SUM(E8,E12,E17,E18)</f>
        <v>581814560</v>
      </c>
      <c r="F7" s="223">
        <f>E7-D7</f>
        <v>16639650</v>
      </c>
      <c r="G7" s="224">
        <f>E7/D7*100</f>
        <v>102.94415935767567</v>
      </c>
      <c r="H7" s="216"/>
      <c r="I7" s="225"/>
      <c r="J7" s="218"/>
      <c r="K7" s="217"/>
      <c r="L7" s="217"/>
      <c r="M7" s="218"/>
      <c r="N7" s="217"/>
      <c r="O7" s="219"/>
      <c r="P7" s="220"/>
      <c r="Q7" s="221"/>
      <c r="S7" s="154"/>
      <c r="T7" s="154"/>
    </row>
    <row r="8" spans="1:21" s="105" customFormat="1" ht="20.100000000000001" customHeight="1" x14ac:dyDescent="0.15">
      <c r="A8" s="226"/>
      <c r="B8" s="227"/>
      <c r="C8" s="228" t="s">
        <v>30</v>
      </c>
      <c r="D8" s="229">
        <v>477204360</v>
      </c>
      <c r="E8" s="229">
        <f>Q8</f>
        <v>488242560</v>
      </c>
      <c r="F8" s="230">
        <f>E8-D8</f>
        <v>11038200</v>
      </c>
      <c r="G8" s="231">
        <f>E8/D8*100</f>
        <v>102.31309705552565</v>
      </c>
      <c r="H8" s="232" t="s">
        <v>123</v>
      </c>
      <c r="I8" s="233"/>
      <c r="J8" s="234"/>
      <c r="K8" s="233"/>
      <c r="L8" s="233"/>
      <c r="M8" s="234"/>
      <c r="N8" s="233"/>
      <c r="O8" s="235"/>
      <c r="P8" s="236"/>
      <c r="Q8" s="237">
        <f>SUM(Q9:Q11)</f>
        <v>488242560</v>
      </c>
      <c r="S8" s="154"/>
      <c r="T8" s="154"/>
    </row>
    <row r="9" spans="1:21" s="105" customFormat="1" ht="20.100000000000001" customHeight="1" x14ac:dyDescent="0.15">
      <c r="A9" s="226"/>
      <c r="B9" s="238"/>
      <c r="C9" s="228"/>
      <c r="D9" s="239"/>
      <c r="E9" s="200"/>
      <c r="F9" s="240"/>
      <c r="G9" s="241"/>
      <c r="H9" s="197" t="s">
        <v>136</v>
      </c>
      <c r="I9" s="183">
        <v>2250000</v>
      </c>
      <c r="J9" s="242" t="s">
        <v>5</v>
      </c>
      <c r="K9" s="243" t="s">
        <v>13</v>
      </c>
      <c r="L9" s="243">
        <v>1</v>
      </c>
      <c r="M9" s="244" t="s">
        <v>16</v>
      </c>
      <c r="N9" s="243" t="s">
        <v>13</v>
      </c>
      <c r="O9" s="183">
        <v>12</v>
      </c>
      <c r="P9" s="244" t="s">
        <v>152</v>
      </c>
      <c r="Q9" s="245">
        <f>I9*L9*O9</f>
        <v>27000000</v>
      </c>
      <c r="S9" s="154">
        <v>399415400</v>
      </c>
      <c r="T9" s="154">
        <v>80308960</v>
      </c>
      <c r="U9" s="155">
        <f>S9+T9</f>
        <v>479724360</v>
      </c>
    </row>
    <row r="10" spans="1:21" s="105" customFormat="1" ht="20.100000000000001" customHeight="1" x14ac:dyDescent="0.15">
      <c r="A10" s="226"/>
      <c r="B10" s="238"/>
      <c r="C10" s="228"/>
      <c r="D10" s="239"/>
      <c r="E10" s="200"/>
      <c r="F10" s="240"/>
      <c r="G10" s="241"/>
      <c r="H10" s="197" t="s">
        <v>137</v>
      </c>
      <c r="I10" s="183">
        <v>2050000</v>
      </c>
      <c r="J10" s="242" t="s">
        <v>5</v>
      </c>
      <c r="K10" s="243" t="s">
        <v>13</v>
      </c>
      <c r="L10" s="243">
        <v>1</v>
      </c>
      <c r="M10" s="242" t="s">
        <v>129</v>
      </c>
      <c r="N10" s="243" t="s">
        <v>13</v>
      </c>
      <c r="O10" s="183">
        <v>12</v>
      </c>
      <c r="P10" s="244" t="s">
        <v>152</v>
      </c>
      <c r="Q10" s="245">
        <f>I10*L10*O10</f>
        <v>24600000</v>
      </c>
      <c r="S10" s="154">
        <v>33282840</v>
      </c>
      <c r="T10" s="154">
        <v>6692060</v>
      </c>
      <c r="U10" s="155">
        <f t="shared" ref="U10:U11" si="0">S10+T10</f>
        <v>39974900</v>
      </c>
    </row>
    <row r="11" spans="1:21" s="105" customFormat="1" ht="20.100000000000001" customHeight="1" x14ac:dyDescent="0.15">
      <c r="A11" s="226"/>
      <c r="B11" s="238"/>
      <c r="C11" s="228"/>
      <c r="D11" s="239"/>
      <c r="E11" s="200"/>
      <c r="F11" s="246"/>
      <c r="G11" s="247"/>
      <c r="H11" s="197" t="s">
        <v>139</v>
      </c>
      <c r="I11" s="183">
        <v>1137090</v>
      </c>
      <c r="J11" s="242" t="s">
        <v>5</v>
      </c>
      <c r="K11" s="243" t="s">
        <v>13</v>
      </c>
      <c r="L11" s="243">
        <v>32</v>
      </c>
      <c r="M11" s="242" t="s">
        <v>129</v>
      </c>
      <c r="N11" s="243" t="s">
        <v>13</v>
      </c>
      <c r="O11" s="183">
        <v>12</v>
      </c>
      <c r="P11" s="244" t="s">
        <v>152</v>
      </c>
      <c r="Q11" s="245">
        <f>I11*L11*O11</f>
        <v>436642560</v>
      </c>
      <c r="S11" s="154">
        <v>37496390</v>
      </c>
      <c r="T11" s="154">
        <v>7979260</v>
      </c>
      <c r="U11" s="155">
        <f t="shared" si="0"/>
        <v>45475650</v>
      </c>
    </row>
    <row r="12" spans="1:21" s="105" customFormat="1" ht="20.100000000000001" customHeight="1" x14ac:dyDescent="0.15">
      <c r="A12" s="249"/>
      <c r="B12" s="250"/>
      <c r="C12" s="251" t="s">
        <v>101</v>
      </c>
      <c r="D12" s="252">
        <v>2520000</v>
      </c>
      <c r="E12" s="252">
        <f>Q12</f>
        <v>2520000</v>
      </c>
      <c r="F12" s="230">
        <f>E12-D12</f>
        <v>0</v>
      </c>
      <c r="G12" s="231">
        <f>E12/D12*100</f>
        <v>100</v>
      </c>
      <c r="H12" s="253" t="s">
        <v>124</v>
      </c>
      <c r="I12" s="235"/>
      <c r="J12" s="254"/>
      <c r="K12" s="235"/>
      <c r="L12" s="235"/>
      <c r="M12" s="254"/>
      <c r="N12" s="235"/>
      <c r="O12" s="235"/>
      <c r="P12" s="255"/>
      <c r="Q12" s="256">
        <f>SUM(Q14:Q16)</f>
        <v>2520000</v>
      </c>
      <c r="S12" s="154"/>
      <c r="T12" s="154"/>
    </row>
    <row r="13" spans="1:21" s="105" customFormat="1" ht="20.100000000000001" customHeight="1" x14ac:dyDescent="0.15">
      <c r="A13" s="249"/>
      <c r="B13" s="250"/>
      <c r="C13" s="257"/>
      <c r="D13" s="258"/>
      <c r="E13" s="200"/>
      <c r="F13" s="180"/>
      <c r="G13" s="185"/>
      <c r="H13" s="182" t="s">
        <v>143</v>
      </c>
      <c r="I13" s="183"/>
      <c r="J13" s="259"/>
      <c r="K13" s="183"/>
      <c r="L13" s="183"/>
      <c r="M13" s="259"/>
      <c r="N13" s="183"/>
      <c r="O13" s="183"/>
      <c r="P13" s="260"/>
      <c r="Q13" s="261"/>
      <c r="S13" s="154"/>
      <c r="T13" s="154"/>
    </row>
    <row r="14" spans="1:21" s="105" customFormat="1" ht="20.100000000000001" customHeight="1" x14ac:dyDescent="0.15">
      <c r="A14" s="249"/>
      <c r="B14" s="250"/>
      <c r="C14" s="257"/>
      <c r="D14" s="258"/>
      <c r="E14" s="200"/>
      <c r="F14" s="180"/>
      <c r="G14" s="185"/>
      <c r="H14" s="197" t="s">
        <v>190</v>
      </c>
      <c r="I14" s="183">
        <v>70000</v>
      </c>
      <c r="J14" s="259" t="s">
        <v>117</v>
      </c>
      <c r="K14" s="243" t="s">
        <v>13</v>
      </c>
      <c r="L14" s="243">
        <v>3</v>
      </c>
      <c r="M14" s="242" t="s">
        <v>129</v>
      </c>
      <c r="N14" s="243" t="s">
        <v>13</v>
      </c>
      <c r="O14" s="183">
        <v>12</v>
      </c>
      <c r="P14" s="244" t="s">
        <v>152</v>
      </c>
      <c r="Q14" s="261">
        <f>I14*L14*O14</f>
        <v>2520000</v>
      </c>
      <c r="S14" s="154"/>
      <c r="T14" s="154"/>
    </row>
    <row r="15" spans="1:21" s="105" customFormat="1" ht="20.100000000000001" customHeight="1" x14ac:dyDescent="0.15">
      <c r="A15" s="249"/>
      <c r="B15" s="250"/>
      <c r="C15" s="257"/>
      <c r="D15" s="258"/>
      <c r="E15" s="200"/>
      <c r="F15" s="180"/>
      <c r="G15" s="185"/>
      <c r="H15" s="197" t="s">
        <v>182</v>
      </c>
      <c r="I15" s="183">
        <v>0</v>
      </c>
      <c r="J15" s="259" t="s">
        <v>117</v>
      </c>
      <c r="K15" s="243" t="s">
        <v>13</v>
      </c>
      <c r="L15" s="243">
        <v>0</v>
      </c>
      <c r="M15" s="242" t="s">
        <v>129</v>
      </c>
      <c r="N15" s="243" t="s">
        <v>13</v>
      </c>
      <c r="O15" s="183">
        <v>0</v>
      </c>
      <c r="P15" s="244" t="s">
        <v>152</v>
      </c>
      <c r="Q15" s="261">
        <f>I15*L15*O15</f>
        <v>0</v>
      </c>
      <c r="S15" s="154">
        <f>Q8+Q12</f>
        <v>490762560</v>
      </c>
      <c r="T15" s="154"/>
      <c r="U15" s="154">
        <v>56312150</v>
      </c>
    </row>
    <row r="16" spans="1:21" s="105" customFormat="1" ht="20.100000000000001" customHeight="1" x14ac:dyDescent="0.15">
      <c r="A16" s="262"/>
      <c r="B16" s="263"/>
      <c r="C16" s="264"/>
      <c r="D16" s="265"/>
      <c r="E16" s="266"/>
      <c r="F16" s="267"/>
      <c r="G16" s="268"/>
      <c r="H16" s="269" t="s">
        <v>114</v>
      </c>
      <c r="I16" s="270">
        <v>0</v>
      </c>
      <c r="J16" s="271" t="s">
        <v>117</v>
      </c>
      <c r="K16" s="270"/>
      <c r="L16" s="270"/>
      <c r="M16" s="271"/>
      <c r="N16" s="272" t="s">
        <v>13</v>
      </c>
      <c r="O16" s="270">
        <v>4</v>
      </c>
      <c r="P16" s="213" t="s">
        <v>115</v>
      </c>
      <c r="Q16" s="273">
        <f>I16*O16</f>
        <v>0</v>
      </c>
      <c r="S16" s="154"/>
      <c r="T16" s="154"/>
    </row>
    <row r="17" spans="1:20" s="105" customFormat="1" ht="20.100000000000001" customHeight="1" x14ac:dyDescent="0.15">
      <c r="A17" s="262"/>
      <c r="B17" s="263"/>
      <c r="C17" s="257" t="s">
        <v>76</v>
      </c>
      <c r="D17" s="258">
        <v>39974900</v>
      </c>
      <c r="E17" s="258">
        <f>ROUNDDOWN((I17/L17),-1)</f>
        <v>40896880</v>
      </c>
      <c r="F17" s="180">
        <f>E17-D17</f>
        <v>921980</v>
      </c>
      <c r="G17" s="181">
        <f>E17/D17*100</f>
        <v>102.30639726428335</v>
      </c>
      <c r="H17" s="182" t="s">
        <v>144</v>
      </c>
      <c r="I17" s="183">
        <f>Q8+Q12</f>
        <v>490762560</v>
      </c>
      <c r="J17" s="259" t="s">
        <v>5</v>
      </c>
      <c r="K17" s="183" t="s">
        <v>4</v>
      </c>
      <c r="L17" s="183">
        <v>12</v>
      </c>
      <c r="M17" s="259" t="s">
        <v>9</v>
      </c>
      <c r="N17" s="183"/>
      <c r="O17" s="183"/>
      <c r="P17" s="260"/>
      <c r="Q17" s="274"/>
      <c r="S17" s="154"/>
      <c r="T17" s="154"/>
    </row>
    <row r="18" spans="1:20" s="105" customFormat="1" ht="20.100000000000001" customHeight="1" x14ac:dyDescent="0.15">
      <c r="A18" s="262"/>
      <c r="B18" s="263"/>
      <c r="C18" s="251" t="s">
        <v>64</v>
      </c>
      <c r="D18" s="252">
        <v>45475650</v>
      </c>
      <c r="E18" s="252">
        <f>SUM(Q19:Q23)</f>
        <v>50155120</v>
      </c>
      <c r="F18" s="230">
        <f>E18-D18</f>
        <v>4679470</v>
      </c>
      <c r="G18" s="231">
        <f>E18/D18*100</f>
        <v>110.29005632684745</v>
      </c>
      <c r="H18" s="275" t="s">
        <v>70</v>
      </c>
      <c r="I18" s="235"/>
      <c r="J18" s="254"/>
      <c r="K18" s="235"/>
      <c r="L18" s="235"/>
      <c r="M18" s="254"/>
      <c r="N18" s="235"/>
      <c r="O18" s="235"/>
      <c r="P18" s="255"/>
      <c r="Q18" s="276"/>
      <c r="S18" s="154"/>
      <c r="T18" s="154"/>
    </row>
    <row r="19" spans="1:20" s="105" customFormat="1" ht="20.100000000000001" customHeight="1" x14ac:dyDescent="0.15">
      <c r="A19" s="262"/>
      <c r="B19" s="263"/>
      <c r="C19" s="257"/>
      <c r="D19" s="258"/>
      <c r="E19" s="277"/>
      <c r="F19" s="180"/>
      <c r="G19" s="185"/>
      <c r="H19" s="182" t="s">
        <v>48</v>
      </c>
      <c r="I19" s="183">
        <f>I17</f>
        <v>490762560</v>
      </c>
      <c r="J19" s="259" t="s">
        <v>5</v>
      </c>
      <c r="K19" s="183" t="s">
        <v>13</v>
      </c>
      <c r="L19" s="248">
        <v>4.5</v>
      </c>
      <c r="M19" s="259" t="s">
        <v>29</v>
      </c>
      <c r="N19" s="183"/>
      <c r="O19" s="183"/>
      <c r="P19" s="260"/>
      <c r="Q19" s="261">
        <f t="shared" ref="Q19:Q23" si="1">ROUNDDOWN((I19*L19/100),-1)</f>
        <v>22084310</v>
      </c>
      <c r="S19" s="154"/>
      <c r="T19" s="154"/>
    </row>
    <row r="20" spans="1:20" s="105" customFormat="1" ht="20.100000000000001" customHeight="1" x14ac:dyDescent="0.15">
      <c r="A20" s="262"/>
      <c r="B20" s="263"/>
      <c r="C20" s="257"/>
      <c r="D20" s="258"/>
      <c r="E20" s="277"/>
      <c r="F20" s="180"/>
      <c r="G20" s="185"/>
      <c r="H20" s="182" t="s">
        <v>55</v>
      </c>
      <c r="I20" s="183">
        <f>I17</f>
        <v>490762560</v>
      </c>
      <c r="J20" s="259" t="s">
        <v>5</v>
      </c>
      <c r="K20" s="183" t="s">
        <v>13</v>
      </c>
      <c r="L20" s="278">
        <v>3.335</v>
      </c>
      <c r="M20" s="259" t="s">
        <v>29</v>
      </c>
      <c r="N20" s="183"/>
      <c r="O20" s="183"/>
      <c r="P20" s="260"/>
      <c r="Q20" s="261">
        <f t="shared" si="1"/>
        <v>16366930</v>
      </c>
      <c r="S20" s="154"/>
      <c r="T20" s="154"/>
    </row>
    <row r="21" spans="1:20" s="105" customFormat="1" ht="20.100000000000001" customHeight="1" x14ac:dyDescent="0.15">
      <c r="A21" s="262"/>
      <c r="B21" s="263"/>
      <c r="C21" s="257"/>
      <c r="D21" s="258"/>
      <c r="E21" s="277"/>
      <c r="F21" s="180"/>
      <c r="G21" s="185"/>
      <c r="H21" s="182" t="s">
        <v>43</v>
      </c>
      <c r="I21" s="183">
        <f>Q20</f>
        <v>16366930</v>
      </c>
      <c r="J21" s="259" t="s">
        <v>5</v>
      </c>
      <c r="K21" s="183" t="s">
        <v>13</v>
      </c>
      <c r="L21" s="279">
        <v>10.25</v>
      </c>
      <c r="M21" s="259" t="s">
        <v>29</v>
      </c>
      <c r="N21" s="183"/>
      <c r="O21" s="183"/>
      <c r="P21" s="260"/>
      <c r="Q21" s="261">
        <f t="shared" si="1"/>
        <v>1677610</v>
      </c>
      <c r="S21" s="154"/>
      <c r="T21" s="154"/>
    </row>
    <row r="22" spans="1:20" s="105" customFormat="1" ht="20.100000000000001" customHeight="1" x14ac:dyDescent="0.15">
      <c r="A22" s="262"/>
      <c r="B22" s="263"/>
      <c r="C22" s="257"/>
      <c r="D22" s="258"/>
      <c r="E22" s="277"/>
      <c r="F22" s="180"/>
      <c r="G22" s="185"/>
      <c r="H22" s="197" t="s">
        <v>50</v>
      </c>
      <c r="I22" s="198">
        <f>I17</f>
        <v>490762560</v>
      </c>
      <c r="J22" s="280" t="s">
        <v>5</v>
      </c>
      <c r="K22" s="198" t="s">
        <v>13</v>
      </c>
      <c r="L22" s="281">
        <v>1.25</v>
      </c>
      <c r="M22" s="280" t="s">
        <v>29</v>
      </c>
      <c r="N22" s="198"/>
      <c r="O22" s="198"/>
      <c r="P22" s="282"/>
      <c r="Q22" s="283">
        <f t="shared" si="1"/>
        <v>6134530</v>
      </c>
      <c r="S22" s="154"/>
      <c r="T22" s="154"/>
    </row>
    <row r="23" spans="1:20" s="105" customFormat="1" ht="20.100000000000001" customHeight="1" x14ac:dyDescent="0.15">
      <c r="A23" s="262"/>
      <c r="B23" s="263"/>
      <c r="C23" s="257"/>
      <c r="D23" s="265"/>
      <c r="E23" s="284"/>
      <c r="F23" s="267"/>
      <c r="G23" s="268"/>
      <c r="H23" s="306" t="s">
        <v>209</v>
      </c>
      <c r="I23" s="285">
        <f>I17</f>
        <v>490762560</v>
      </c>
      <c r="J23" s="376" t="s">
        <v>5</v>
      </c>
      <c r="K23" s="285" t="s">
        <v>13</v>
      </c>
      <c r="L23" s="428">
        <v>0.79300000000000004</v>
      </c>
      <c r="M23" s="376" t="s">
        <v>29</v>
      </c>
      <c r="N23" s="285"/>
      <c r="O23" s="285"/>
      <c r="P23" s="377"/>
      <c r="Q23" s="378">
        <f t="shared" si="1"/>
        <v>3891740</v>
      </c>
      <c r="S23" s="154"/>
      <c r="T23" s="154"/>
    </row>
    <row r="24" spans="1:20" s="105" customFormat="1" ht="20.100000000000001" customHeight="1" x14ac:dyDescent="0.15">
      <c r="A24" s="262"/>
      <c r="B24" s="486" t="s">
        <v>61</v>
      </c>
      <c r="C24" s="486"/>
      <c r="D24" s="265">
        <f>D25+D32</f>
        <v>920000</v>
      </c>
      <c r="E24" s="265">
        <f>SUM(E25:E32)</f>
        <v>1520000</v>
      </c>
      <c r="F24" s="267">
        <f t="shared" ref="F24:F36" si="2">E24-D24</f>
        <v>600000</v>
      </c>
      <c r="G24" s="181">
        <f>E24/D24*100</f>
        <v>165.21739130434781</v>
      </c>
      <c r="H24" s="269"/>
      <c r="I24" s="270"/>
      <c r="J24" s="271"/>
      <c r="K24" s="270"/>
      <c r="L24" s="270"/>
      <c r="M24" s="271"/>
      <c r="N24" s="270"/>
      <c r="O24" s="270"/>
      <c r="P24" s="286"/>
      <c r="Q24" s="287"/>
      <c r="S24" s="154"/>
      <c r="T24" s="154"/>
    </row>
    <row r="25" spans="1:20" s="105" customFormat="1" ht="20.100000000000001" customHeight="1" x14ac:dyDescent="0.15">
      <c r="A25" s="262"/>
      <c r="B25" s="263"/>
      <c r="C25" s="257" t="s">
        <v>51</v>
      </c>
      <c r="D25" s="258">
        <v>720000</v>
      </c>
      <c r="E25" s="252">
        <f>Q25</f>
        <v>1320000</v>
      </c>
      <c r="F25" s="230">
        <f t="shared" si="2"/>
        <v>600000</v>
      </c>
      <c r="G25" s="231">
        <f>E25/D25*100</f>
        <v>183.33333333333331</v>
      </c>
      <c r="H25" s="182" t="s">
        <v>51</v>
      </c>
      <c r="I25" s="235"/>
      <c r="J25" s="254"/>
      <c r="K25" s="235"/>
      <c r="L25" s="235"/>
      <c r="M25" s="254"/>
      <c r="N25" s="235"/>
      <c r="O25" s="183"/>
      <c r="P25" s="255"/>
      <c r="Q25" s="237">
        <f>Q26+Q29</f>
        <v>1320000</v>
      </c>
      <c r="S25" s="154"/>
      <c r="T25" s="154"/>
    </row>
    <row r="26" spans="1:20" s="105" customFormat="1" ht="20.100000000000001" customHeight="1" x14ac:dyDescent="0.15">
      <c r="A26" s="288"/>
      <c r="B26" s="289"/>
      <c r="C26" s="290"/>
      <c r="D26" s="291"/>
      <c r="E26" s="291"/>
      <c r="F26" s="186"/>
      <c r="G26" s="292"/>
      <c r="H26" s="188" t="s">
        <v>171</v>
      </c>
      <c r="I26" s="189"/>
      <c r="J26" s="293"/>
      <c r="K26" s="189"/>
      <c r="L26" s="189"/>
      <c r="M26" s="293"/>
      <c r="N26" s="189"/>
      <c r="O26" s="189"/>
      <c r="P26" s="293"/>
      <c r="Q26" s="294">
        <f>Q27+Q28</f>
        <v>1000000</v>
      </c>
      <c r="S26" s="154"/>
      <c r="T26" s="154"/>
    </row>
    <row r="27" spans="1:20" s="105" customFormat="1" ht="20.100000000000001" customHeight="1" x14ac:dyDescent="0.15">
      <c r="A27" s="295"/>
      <c r="B27" s="296"/>
      <c r="C27" s="297"/>
      <c r="D27" s="298"/>
      <c r="E27" s="298"/>
      <c r="F27" s="190"/>
      <c r="G27" s="191"/>
      <c r="H27" s="192" t="s">
        <v>210</v>
      </c>
      <c r="I27" s="193">
        <v>50000</v>
      </c>
      <c r="J27" s="299" t="s">
        <v>5</v>
      </c>
      <c r="K27" s="193" t="s">
        <v>13</v>
      </c>
      <c r="L27" s="193">
        <v>12</v>
      </c>
      <c r="M27" s="299" t="s">
        <v>14</v>
      </c>
      <c r="N27" s="193"/>
      <c r="O27" s="193"/>
      <c r="P27" s="299"/>
      <c r="Q27" s="300">
        <f>I27*L27</f>
        <v>600000</v>
      </c>
      <c r="S27" s="154"/>
      <c r="T27" s="154"/>
    </row>
    <row r="28" spans="1:20" s="105" customFormat="1" ht="20.100000000000001" customHeight="1" x14ac:dyDescent="0.15">
      <c r="A28" s="262"/>
      <c r="B28" s="263"/>
      <c r="C28" s="257"/>
      <c r="D28" s="258"/>
      <c r="E28" s="258"/>
      <c r="F28" s="180"/>
      <c r="G28" s="181"/>
      <c r="H28" s="197" t="s">
        <v>211</v>
      </c>
      <c r="I28" s="198">
        <v>100000</v>
      </c>
      <c r="J28" s="259" t="s">
        <v>5</v>
      </c>
      <c r="K28" s="183" t="s">
        <v>13</v>
      </c>
      <c r="L28" s="183">
        <v>4</v>
      </c>
      <c r="M28" s="259" t="s">
        <v>115</v>
      </c>
      <c r="N28" s="183"/>
      <c r="O28" s="183"/>
      <c r="P28" s="260"/>
      <c r="Q28" s="301">
        <f>I28*L28</f>
        <v>400000</v>
      </c>
      <c r="S28" s="154"/>
      <c r="T28" s="154"/>
    </row>
    <row r="29" spans="1:20" s="105" customFormat="1" ht="20.100000000000001" customHeight="1" x14ac:dyDescent="0.15">
      <c r="A29" s="262"/>
      <c r="B29" s="263"/>
      <c r="C29" s="257"/>
      <c r="D29" s="258"/>
      <c r="E29" s="258"/>
      <c r="F29" s="180"/>
      <c r="G29" s="181"/>
      <c r="H29" s="182" t="s">
        <v>170</v>
      </c>
      <c r="I29" s="183"/>
      <c r="J29" s="259"/>
      <c r="K29" s="183"/>
      <c r="L29" s="183"/>
      <c r="M29" s="259"/>
      <c r="N29" s="183"/>
      <c r="O29" s="183"/>
      <c r="P29" s="260"/>
      <c r="Q29" s="261">
        <f>Q30+Q31</f>
        <v>320000</v>
      </c>
      <c r="S29" s="154"/>
      <c r="T29" s="154">
        <f>E24+E34</f>
        <v>18500000</v>
      </c>
    </row>
    <row r="30" spans="1:20" s="105" customFormat="1" ht="20.100000000000001" customHeight="1" x14ac:dyDescent="0.15">
      <c r="A30" s="262"/>
      <c r="B30" s="263"/>
      <c r="C30" s="257"/>
      <c r="D30" s="258"/>
      <c r="E30" s="258"/>
      <c r="F30" s="180"/>
      <c r="G30" s="181"/>
      <c r="H30" s="182" t="s">
        <v>47</v>
      </c>
      <c r="I30" s="183">
        <v>50000</v>
      </c>
      <c r="J30" s="259" t="s">
        <v>5</v>
      </c>
      <c r="K30" s="183" t="s">
        <v>13</v>
      </c>
      <c r="L30" s="183">
        <v>4</v>
      </c>
      <c r="M30" s="260" t="s">
        <v>14</v>
      </c>
      <c r="N30" s="183"/>
      <c r="O30" s="183"/>
      <c r="P30" s="260"/>
      <c r="Q30" s="261">
        <f>I30*L30</f>
        <v>200000</v>
      </c>
      <c r="S30" s="154"/>
      <c r="T30" s="154"/>
    </row>
    <row r="31" spans="1:20" s="105" customFormat="1" ht="20.100000000000001" customHeight="1" x14ac:dyDescent="0.15">
      <c r="A31" s="262"/>
      <c r="B31" s="263"/>
      <c r="C31" s="257"/>
      <c r="D31" s="258"/>
      <c r="E31" s="258"/>
      <c r="F31" s="180"/>
      <c r="G31" s="181"/>
      <c r="H31" s="182" t="s">
        <v>92</v>
      </c>
      <c r="I31" s="183">
        <v>30000</v>
      </c>
      <c r="J31" s="259" t="s">
        <v>5</v>
      </c>
      <c r="K31" s="183" t="s">
        <v>13</v>
      </c>
      <c r="L31" s="183">
        <v>4</v>
      </c>
      <c r="M31" s="260" t="s">
        <v>14</v>
      </c>
      <c r="N31" s="183"/>
      <c r="O31" s="183"/>
      <c r="P31" s="260"/>
      <c r="Q31" s="283">
        <f>I31*L31</f>
        <v>120000</v>
      </c>
      <c r="S31" s="154"/>
      <c r="T31" s="154"/>
    </row>
    <row r="32" spans="1:20" s="105" customFormat="1" ht="20.100000000000001" customHeight="1" x14ac:dyDescent="0.15">
      <c r="A32" s="262"/>
      <c r="B32" s="263"/>
      <c r="C32" s="302" t="s">
        <v>21</v>
      </c>
      <c r="D32" s="252">
        <v>200000</v>
      </c>
      <c r="E32" s="252">
        <f>Q33</f>
        <v>200000</v>
      </c>
      <c r="F32" s="230">
        <f t="shared" si="2"/>
        <v>0</v>
      </c>
      <c r="G32" s="231">
        <v>0</v>
      </c>
      <c r="H32" s="275" t="s">
        <v>21</v>
      </c>
      <c r="I32" s="235"/>
      <c r="J32" s="254"/>
      <c r="K32" s="235"/>
      <c r="L32" s="235"/>
      <c r="M32" s="254"/>
      <c r="N32" s="235"/>
      <c r="O32" s="235"/>
      <c r="P32" s="255"/>
      <c r="Q32" s="303"/>
      <c r="S32" s="154"/>
      <c r="T32" s="154"/>
    </row>
    <row r="33" spans="1:20" s="105" customFormat="1" ht="20.100000000000001" customHeight="1" x14ac:dyDescent="0.15">
      <c r="A33" s="262"/>
      <c r="B33" s="263"/>
      <c r="C33" s="304"/>
      <c r="D33" s="265"/>
      <c r="E33" s="265"/>
      <c r="F33" s="267"/>
      <c r="G33" s="305"/>
      <c r="H33" s="306" t="s">
        <v>160</v>
      </c>
      <c r="I33" s="285">
        <v>50000</v>
      </c>
      <c r="J33" s="271" t="s">
        <v>5</v>
      </c>
      <c r="K33" s="270" t="s">
        <v>13</v>
      </c>
      <c r="L33" s="270">
        <v>4</v>
      </c>
      <c r="M33" s="271" t="s">
        <v>161</v>
      </c>
      <c r="N33" s="270"/>
      <c r="O33" s="270"/>
      <c r="P33" s="286"/>
      <c r="Q33" s="307">
        <f>I33*L33</f>
        <v>200000</v>
      </c>
      <c r="S33" s="154"/>
      <c r="T33" s="154"/>
    </row>
    <row r="34" spans="1:20" s="105" customFormat="1" ht="20.100000000000001" customHeight="1" x14ac:dyDescent="0.15">
      <c r="A34" s="262"/>
      <c r="B34" s="486" t="s">
        <v>20</v>
      </c>
      <c r="C34" s="486"/>
      <c r="D34" s="265">
        <f>D35+D36+D40+D49+D52</f>
        <v>17616000</v>
      </c>
      <c r="E34" s="265">
        <f>SUM(E35:E52)</f>
        <v>16980000</v>
      </c>
      <c r="F34" s="308">
        <f t="shared" si="2"/>
        <v>-636000</v>
      </c>
      <c r="G34" s="181">
        <f>E34/D34*100</f>
        <v>96.389645776566752</v>
      </c>
      <c r="H34" s="306"/>
      <c r="I34" s="309"/>
      <c r="J34" s="310"/>
      <c r="K34" s="219"/>
      <c r="L34" s="219"/>
      <c r="M34" s="310"/>
      <c r="N34" s="219"/>
      <c r="O34" s="270"/>
      <c r="P34" s="286"/>
      <c r="Q34" s="311"/>
      <c r="S34" s="154"/>
      <c r="T34" s="154"/>
    </row>
    <row r="35" spans="1:20" s="105" customFormat="1" ht="20.100000000000001" customHeight="1" x14ac:dyDescent="0.15">
      <c r="A35" s="262"/>
      <c r="B35" s="312"/>
      <c r="C35" s="264" t="s">
        <v>35</v>
      </c>
      <c r="D35" s="265">
        <v>200000</v>
      </c>
      <c r="E35" s="313">
        <f>SUM(Q35)</f>
        <v>400000</v>
      </c>
      <c r="F35" s="308">
        <f t="shared" si="2"/>
        <v>200000</v>
      </c>
      <c r="G35" s="314">
        <f>E35/D35*100</f>
        <v>200</v>
      </c>
      <c r="H35" s="306" t="s">
        <v>35</v>
      </c>
      <c r="I35" s="309">
        <v>100000</v>
      </c>
      <c r="J35" s="310" t="s">
        <v>5</v>
      </c>
      <c r="K35" s="219" t="s">
        <v>13</v>
      </c>
      <c r="L35" s="219">
        <v>4</v>
      </c>
      <c r="M35" s="310" t="s">
        <v>8</v>
      </c>
      <c r="N35" s="219"/>
      <c r="O35" s="270"/>
      <c r="P35" s="286"/>
      <c r="Q35" s="315">
        <f>I35*L35</f>
        <v>400000</v>
      </c>
      <c r="S35" s="154"/>
      <c r="T35" s="154"/>
    </row>
    <row r="36" spans="1:20" s="105" customFormat="1" ht="20.100000000000001" customHeight="1" x14ac:dyDescent="0.15">
      <c r="A36" s="262"/>
      <c r="B36" s="312"/>
      <c r="C36" s="251" t="s">
        <v>82</v>
      </c>
      <c r="D36" s="258">
        <v>8400000</v>
      </c>
      <c r="E36" s="252">
        <f>SUM(Q37:Q39)</f>
        <v>6000000</v>
      </c>
      <c r="F36" s="230">
        <f t="shared" si="2"/>
        <v>-2400000</v>
      </c>
      <c r="G36" s="231">
        <f>E36/D36*100</f>
        <v>71.428571428571431</v>
      </c>
      <c r="H36" s="316" t="s">
        <v>82</v>
      </c>
      <c r="I36" s="317"/>
      <c r="J36" s="254"/>
      <c r="K36" s="235"/>
      <c r="L36" s="235"/>
      <c r="M36" s="254"/>
      <c r="N36" s="235"/>
      <c r="O36" s="235"/>
      <c r="P36" s="255"/>
      <c r="Q36" s="318"/>
      <c r="S36" s="154"/>
      <c r="T36" s="154"/>
    </row>
    <row r="37" spans="1:20" s="105" customFormat="1" ht="20.100000000000001" customHeight="1" x14ac:dyDescent="0.15">
      <c r="A37" s="262"/>
      <c r="B37" s="312"/>
      <c r="C37" s="257"/>
      <c r="D37" s="258"/>
      <c r="E37" s="277"/>
      <c r="F37" s="180"/>
      <c r="G37" s="181"/>
      <c r="H37" s="197" t="s">
        <v>125</v>
      </c>
      <c r="I37" s="198">
        <v>150000</v>
      </c>
      <c r="J37" s="259" t="s">
        <v>5</v>
      </c>
      <c r="K37" s="183" t="s">
        <v>13</v>
      </c>
      <c r="L37" s="183">
        <v>12</v>
      </c>
      <c r="M37" s="259" t="s">
        <v>9</v>
      </c>
      <c r="N37" s="183"/>
      <c r="O37" s="183"/>
      <c r="P37" s="260"/>
      <c r="Q37" s="283">
        <f>I37*L37</f>
        <v>1800000</v>
      </c>
      <c r="S37" s="154"/>
      <c r="T37" s="154"/>
    </row>
    <row r="38" spans="1:20" s="105" customFormat="1" ht="20.100000000000001" customHeight="1" x14ac:dyDescent="0.15">
      <c r="A38" s="262"/>
      <c r="B38" s="312"/>
      <c r="C38" s="257"/>
      <c r="D38" s="258"/>
      <c r="E38" s="277"/>
      <c r="F38" s="180"/>
      <c r="G38" s="181"/>
      <c r="H38" s="197" t="s">
        <v>126</v>
      </c>
      <c r="I38" s="198">
        <v>200000</v>
      </c>
      <c r="J38" s="259" t="s">
        <v>5</v>
      </c>
      <c r="K38" s="183" t="s">
        <v>13</v>
      </c>
      <c r="L38" s="183">
        <v>12</v>
      </c>
      <c r="M38" s="259" t="s">
        <v>112</v>
      </c>
      <c r="N38" s="183"/>
      <c r="O38" s="183"/>
      <c r="P38" s="260"/>
      <c r="Q38" s="283">
        <f>I38*L38</f>
        <v>2400000</v>
      </c>
      <c r="S38" s="154"/>
      <c r="T38" s="154"/>
    </row>
    <row r="39" spans="1:20" s="105" customFormat="1" ht="20.100000000000001" customHeight="1" x14ac:dyDescent="0.15">
      <c r="A39" s="262"/>
      <c r="B39" s="312"/>
      <c r="C39" s="257"/>
      <c r="D39" s="258"/>
      <c r="E39" s="277"/>
      <c r="F39" s="180"/>
      <c r="G39" s="181"/>
      <c r="H39" s="306" t="s">
        <v>158</v>
      </c>
      <c r="I39" s="285">
        <v>150000</v>
      </c>
      <c r="J39" s="271" t="s">
        <v>5</v>
      </c>
      <c r="K39" s="270" t="s">
        <v>13</v>
      </c>
      <c r="L39" s="270">
        <v>12</v>
      </c>
      <c r="M39" s="271" t="s">
        <v>9</v>
      </c>
      <c r="N39" s="270"/>
      <c r="O39" s="270"/>
      <c r="P39" s="286"/>
      <c r="Q39" s="273">
        <f>I39*L39</f>
        <v>1800000</v>
      </c>
      <c r="S39" s="154"/>
      <c r="T39" s="154"/>
    </row>
    <row r="40" spans="1:20" s="105" customFormat="1" ht="20.100000000000001" customHeight="1" x14ac:dyDescent="0.15">
      <c r="A40" s="262"/>
      <c r="B40" s="312"/>
      <c r="C40" s="251" t="s">
        <v>243</v>
      </c>
      <c r="D40" s="252">
        <v>2556000</v>
      </c>
      <c r="E40" s="252">
        <f>Q40</f>
        <v>3480000</v>
      </c>
      <c r="F40" s="230">
        <f>E40-D40</f>
        <v>924000</v>
      </c>
      <c r="G40" s="231">
        <f>E40/D40*100</f>
        <v>136.15023474178406</v>
      </c>
      <c r="H40" s="316" t="s">
        <v>212</v>
      </c>
      <c r="I40" s="317"/>
      <c r="J40" s="254"/>
      <c r="K40" s="235"/>
      <c r="L40" s="235"/>
      <c r="M40" s="254"/>
      <c r="N40" s="235"/>
      <c r="O40" s="235"/>
      <c r="P40" s="255"/>
      <c r="Q40" s="319">
        <f>SUM(Q41:Q48)</f>
        <v>3480000</v>
      </c>
      <c r="S40" s="154"/>
      <c r="T40" s="154"/>
    </row>
    <row r="41" spans="1:20" s="105" customFormat="1" ht="20.100000000000001" customHeight="1" x14ac:dyDescent="0.15">
      <c r="A41" s="262"/>
      <c r="B41" s="312"/>
      <c r="C41" s="320"/>
      <c r="D41" s="258"/>
      <c r="E41" s="277"/>
      <c r="F41" s="180"/>
      <c r="G41" s="185"/>
      <c r="H41" s="197" t="s">
        <v>65</v>
      </c>
      <c r="I41" s="198">
        <v>10000</v>
      </c>
      <c r="J41" s="259" t="s">
        <v>5</v>
      </c>
      <c r="K41" s="183" t="s">
        <v>13</v>
      </c>
      <c r="L41" s="183">
        <v>1</v>
      </c>
      <c r="M41" s="259" t="s">
        <v>9</v>
      </c>
      <c r="N41" s="183"/>
      <c r="O41" s="183"/>
      <c r="P41" s="260"/>
      <c r="Q41" s="261">
        <f t="shared" ref="Q41:Q48" si="3">I41*L41</f>
        <v>10000</v>
      </c>
      <c r="S41" s="154"/>
      <c r="T41" s="154"/>
    </row>
    <row r="42" spans="1:20" s="105" customFormat="1" ht="20.100000000000001" customHeight="1" x14ac:dyDescent="0.15">
      <c r="A42" s="262"/>
      <c r="B42" s="312"/>
      <c r="C42" s="320"/>
      <c r="D42" s="258"/>
      <c r="E42" s="277"/>
      <c r="F42" s="180"/>
      <c r="G42" s="185"/>
      <c r="H42" s="197" t="s">
        <v>40</v>
      </c>
      <c r="I42" s="198">
        <v>65000</v>
      </c>
      <c r="J42" s="259" t="s">
        <v>5</v>
      </c>
      <c r="K42" s="183" t="s">
        <v>13</v>
      </c>
      <c r="L42" s="183">
        <v>12</v>
      </c>
      <c r="M42" s="259" t="s">
        <v>9</v>
      </c>
      <c r="N42" s="183"/>
      <c r="O42" s="183"/>
      <c r="P42" s="260"/>
      <c r="Q42" s="261">
        <f t="shared" si="3"/>
        <v>780000</v>
      </c>
      <c r="S42" s="154"/>
      <c r="T42" s="154"/>
    </row>
    <row r="43" spans="1:20" s="105" customFormat="1" ht="20.100000000000001" customHeight="1" x14ac:dyDescent="0.15">
      <c r="A43" s="262"/>
      <c r="B43" s="312"/>
      <c r="C43" s="320"/>
      <c r="D43" s="258"/>
      <c r="E43" s="277"/>
      <c r="F43" s="180"/>
      <c r="G43" s="185"/>
      <c r="H43" s="197" t="s">
        <v>57</v>
      </c>
      <c r="I43" s="198">
        <v>50000</v>
      </c>
      <c r="J43" s="259" t="s">
        <v>5</v>
      </c>
      <c r="K43" s="183" t="s">
        <v>13</v>
      </c>
      <c r="L43" s="183">
        <v>12</v>
      </c>
      <c r="M43" s="259" t="s">
        <v>9</v>
      </c>
      <c r="N43" s="183"/>
      <c r="O43" s="183"/>
      <c r="P43" s="260"/>
      <c r="Q43" s="261">
        <f t="shared" si="3"/>
        <v>600000</v>
      </c>
      <c r="S43" s="154"/>
      <c r="T43" s="154"/>
    </row>
    <row r="44" spans="1:20" s="105" customFormat="1" ht="20.100000000000001" customHeight="1" x14ac:dyDescent="0.15">
      <c r="A44" s="262"/>
      <c r="B44" s="312"/>
      <c r="C44" s="320"/>
      <c r="D44" s="258"/>
      <c r="E44" s="277"/>
      <c r="F44" s="180"/>
      <c r="G44" s="185"/>
      <c r="H44" s="197" t="s">
        <v>63</v>
      </c>
      <c r="I44" s="198">
        <v>0</v>
      </c>
      <c r="J44" s="259" t="s">
        <v>5</v>
      </c>
      <c r="K44" s="183" t="s">
        <v>13</v>
      </c>
      <c r="L44" s="183">
        <v>12</v>
      </c>
      <c r="M44" s="259" t="s">
        <v>9</v>
      </c>
      <c r="N44" s="183"/>
      <c r="O44" s="183"/>
      <c r="P44" s="260"/>
      <c r="Q44" s="261">
        <f t="shared" si="3"/>
        <v>0</v>
      </c>
      <c r="S44" s="154"/>
      <c r="T44" s="154"/>
    </row>
    <row r="45" spans="1:20" s="105" customFormat="1" ht="20.100000000000001" customHeight="1" x14ac:dyDescent="0.15">
      <c r="A45" s="262"/>
      <c r="B45" s="312"/>
      <c r="C45" s="257"/>
      <c r="D45" s="258"/>
      <c r="E45" s="277"/>
      <c r="F45" s="180"/>
      <c r="G45" s="185"/>
      <c r="H45" s="197" t="s">
        <v>49</v>
      </c>
      <c r="I45" s="198">
        <v>0</v>
      </c>
      <c r="J45" s="259" t="s">
        <v>5</v>
      </c>
      <c r="K45" s="183" t="s">
        <v>13</v>
      </c>
      <c r="L45" s="183">
        <v>4</v>
      </c>
      <c r="M45" s="259" t="s">
        <v>115</v>
      </c>
      <c r="N45" s="183"/>
      <c r="O45" s="183"/>
      <c r="P45" s="260"/>
      <c r="Q45" s="261">
        <f t="shared" si="3"/>
        <v>0</v>
      </c>
      <c r="S45" s="154"/>
      <c r="T45" s="154"/>
    </row>
    <row r="46" spans="1:20" s="105" customFormat="1" ht="20.100000000000001" customHeight="1" x14ac:dyDescent="0.15">
      <c r="A46" s="262"/>
      <c r="B46" s="321"/>
      <c r="C46" s="257"/>
      <c r="D46" s="258"/>
      <c r="E46" s="277"/>
      <c r="F46" s="180"/>
      <c r="G46" s="185"/>
      <c r="H46" s="197" t="s">
        <v>66</v>
      </c>
      <c r="I46" s="198">
        <v>0</v>
      </c>
      <c r="J46" s="259" t="s">
        <v>5</v>
      </c>
      <c r="K46" s="183" t="s">
        <v>13</v>
      </c>
      <c r="L46" s="183">
        <v>4</v>
      </c>
      <c r="M46" s="259" t="s">
        <v>8</v>
      </c>
      <c r="N46" s="183"/>
      <c r="O46" s="183"/>
      <c r="P46" s="260"/>
      <c r="Q46" s="261">
        <f t="shared" si="3"/>
        <v>0</v>
      </c>
      <c r="S46" s="154"/>
      <c r="T46" s="154"/>
    </row>
    <row r="47" spans="1:20" s="105" customFormat="1" ht="20.100000000000001" customHeight="1" x14ac:dyDescent="0.15">
      <c r="A47" s="262"/>
      <c r="B47" s="321"/>
      <c r="C47" s="257"/>
      <c r="D47" s="258"/>
      <c r="E47" s="277"/>
      <c r="F47" s="180"/>
      <c r="G47" s="185"/>
      <c r="H47" s="322" t="s">
        <v>167</v>
      </c>
      <c r="I47" s="198">
        <v>900000</v>
      </c>
      <c r="J47" s="259" t="s">
        <v>5</v>
      </c>
      <c r="K47" s="183" t="s">
        <v>13</v>
      </c>
      <c r="L47" s="183">
        <v>1</v>
      </c>
      <c r="M47" s="259" t="s">
        <v>14</v>
      </c>
      <c r="N47" s="183"/>
      <c r="O47" s="183"/>
      <c r="P47" s="260"/>
      <c r="Q47" s="261">
        <f t="shared" si="3"/>
        <v>900000</v>
      </c>
      <c r="S47" s="154"/>
      <c r="T47" s="154"/>
    </row>
    <row r="48" spans="1:20" s="105" customFormat="1" ht="20.100000000000001" customHeight="1" x14ac:dyDescent="0.15">
      <c r="A48" s="262"/>
      <c r="B48" s="263"/>
      <c r="C48" s="257"/>
      <c r="D48" s="258"/>
      <c r="E48" s="277"/>
      <c r="F48" s="180"/>
      <c r="G48" s="185"/>
      <c r="H48" s="322" t="s">
        <v>183</v>
      </c>
      <c r="I48" s="198">
        <v>35000</v>
      </c>
      <c r="J48" s="259" t="s">
        <v>5</v>
      </c>
      <c r="K48" s="183" t="s">
        <v>13</v>
      </c>
      <c r="L48" s="183">
        <v>34</v>
      </c>
      <c r="M48" s="259" t="s">
        <v>129</v>
      </c>
      <c r="N48" s="183"/>
      <c r="O48" s="183"/>
      <c r="P48" s="260"/>
      <c r="Q48" s="283">
        <f t="shared" si="3"/>
        <v>1190000</v>
      </c>
      <c r="S48" s="154"/>
      <c r="T48" s="154"/>
    </row>
    <row r="49" spans="1:20" s="105" customFormat="1" ht="20.100000000000001" customHeight="1" x14ac:dyDescent="0.15">
      <c r="A49" s="262"/>
      <c r="B49" s="263"/>
      <c r="C49" s="251" t="s">
        <v>33</v>
      </c>
      <c r="D49" s="252">
        <v>1440000</v>
      </c>
      <c r="E49" s="252">
        <f>SUM(Q50:Q51)</f>
        <v>1440000</v>
      </c>
      <c r="F49" s="230">
        <f>E49-D49</f>
        <v>0</v>
      </c>
      <c r="G49" s="231">
        <f>E49/D49*100</f>
        <v>100</v>
      </c>
      <c r="H49" s="316" t="s">
        <v>33</v>
      </c>
      <c r="I49" s="317"/>
      <c r="J49" s="254"/>
      <c r="K49" s="235"/>
      <c r="L49" s="235"/>
      <c r="M49" s="254"/>
      <c r="N49" s="235"/>
      <c r="O49" s="235"/>
      <c r="P49" s="255"/>
      <c r="Q49" s="276"/>
      <c r="S49" s="154"/>
      <c r="T49" s="154"/>
    </row>
    <row r="50" spans="1:20" s="105" customFormat="1" ht="20.100000000000001" customHeight="1" x14ac:dyDescent="0.15">
      <c r="A50" s="262"/>
      <c r="B50" s="263"/>
      <c r="C50" s="257"/>
      <c r="D50" s="258"/>
      <c r="E50" s="277"/>
      <c r="F50" s="180"/>
      <c r="G50" s="185"/>
      <c r="H50" s="197" t="s">
        <v>46</v>
      </c>
      <c r="I50" s="198">
        <v>120000</v>
      </c>
      <c r="J50" s="259" t="s">
        <v>5</v>
      </c>
      <c r="K50" s="183" t="s">
        <v>13</v>
      </c>
      <c r="L50" s="183">
        <v>12</v>
      </c>
      <c r="M50" s="259" t="s">
        <v>9</v>
      </c>
      <c r="N50" s="183"/>
      <c r="O50" s="183"/>
      <c r="P50" s="260"/>
      <c r="Q50" s="261">
        <f>I50*L50</f>
        <v>1440000</v>
      </c>
      <c r="S50" s="154"/>
      <c r="T50" s="154"/>
    </row>
    <row r="51" spans="1:20" s="105" customFormat="1" ht="20.100000000000001" customHeight="1" x14ac:dyDescent="0.15">
      <c r="A51" s="262"/>
      <c r="B51" s="263"/>
      <c r="C51" s="264"/>
      <c r="D51" s="265"/>
      <c r="E51" s="284"/>
      <c r="F51" s="267"/>
      <c r="G51" s="268"/>
      <c r="H51" s="306" t="s">
        <v>78</v>
      </c>
      <c r="I51" s="285">
        <v>0</v>
      </c>
      <c r="J51" s="271" t="s">
        <v>5</v>
      </c>
      <c r="K51" s="270" t="s">
        <v>13</v>
      </c>
      <c r="L51" s="270">
        <v>4</v>
      </c>
      <c r="M51" s="271" t="s">
        <v>14</v>
      </c>
      <c r="N51" s="270"/>
      <c r="O51" s="270"/>
      <c r="P51" s="286"/>
      <c r="Q51" s="273">
        <f>I51*L51</f>
        <v>0</v>
      </c>
      <c r="S51" s="154"/>
      <c r="T51" s="154"/>
    </row>
    <row r="52" spans="1:20" s="105" customFormat="1" ht="20.100000000000001" customHeight="1" x14ac:dyDescent="0.15">
      <c r="A52" s="262"/>
      <c r="B52" s="263"/>
      <c r="C52" s="323" t="s">
        <v>56</v>
      </c>
      <c r="D52" s="258">
        <v>5020000</v>
      </c>
      <c r="E52" s="258">
        <f>Q52</f>
        <v>5660000</v>
      </c>
      <c r="F52" s="180">
        <f>E52-D52</f>
        <v>640000</v>
      </c>
      <c r="G52" s="324">
        <f>E52/D52*100</f>
        <v>112.74900398406376</v>
      </c>
      <c r="H52" s="325" t="s">
        <v>122</v>
      </c>
      <c r="I52" s="198"/>
      <c r="J52" s="259"/>
      <c r="K52" s="183"/>
      <c r="L52" s="183"/>
      <c r="M52" s="259"/>
      <c r="N52" s="183"/>
      <c r="O52" s="183"/>
      <c r="P52" s="260"/>
      <c r="Q52" s="179">
        <f>Q53+Q57</f>
        <v>5660000</v>
      </c>
      <c r="S52" s="154"/>
      <c r="T52" s="154"/>
    </row>
    <row r="53" spans="1:20" s="105" customFormat="1" ht="20.100000000000001" customHeight="1" x14ac:dyDescent="0.15">
      <c r="A53" s="262"/>
      <c r="B53" s="263"/>
      <c r="C53" s="323"/>
      <c r="D53" s="258"/>
      <c r="E53" s="258"/>
      <c r="F53" s="180"/>
      <c r="G53" s="181"/>
      <c r="H53" s="197" t="s">
        <v>199</v>
      </c>
      <c r="I53" s="198"/>
      <c r="J53" s="259"/>
      <c r="K53" s="183"/>
      <c r="L53" s="183"/>
      <c r="M53" s="259"/>
      <c r="N53" s="183"/>
      <c r="O53" s="183"/>
      <c r="P53" s="260"/>
      <c r="Q53" s="179">
        <f>Q54+Q55+Q56</f>
        <v>2580000</v>
      </c>
      <c r="S53" s="154"/>
      <c r="T53" s="154"/>
    </row>
    <row r="54" spans="1:20" s="105" customFormat="1" ht="20.100000000000001" customHeight="1" x14ac:dyDescent="0.15">
      <c r="A54" s="288"/>
      <c r="B54" s="289"/>
      <c r="C54" s="326"/>
      <c r="D54" s="291"/>
      <c r="E54" s="291"/>
      <c r="F54" s="186"/>
      <c r="G54" s="292"/>
      <c r="H54" s="327" t="s">
        <v>141</v>
      </c>
      <c r="I54" s="328">
        <v>90000</v>
      </c>
      <c r="J54" s="189" t="s">
        <v>117</v>
      </c>
      <c r="K54" s="189" t="s">
        <v>13</v>
      </c>
      <c r="L54" s="189">
        <v>2</v>
      </c>
      <c r="M54" s="189" t="s">
        <v>129</v>
      </c>
      <c r="N54" s="189"/>
      <c r="O54" s="189"/>
      <c r="P54" s="329"/>
      <c r="Q54" s="330">
        <f>I54*L54</f>
        <v>180000</v>
      </c>
      <c r="S54" s="154"/>
      <c r="T54" s="154"/>
    </row>
    <row r="55" spans="1:20" s="105" customFormat="1" ht="20.100000000000001" customHeight="1" x14ac:dyDescent="0.15">
      <c r="A55" s="295"/>
      <c r="B55" s="296"/>
      <c r="C55" s="331"/>
      <c r="D55" s="298"/>
      <c r="E55" s="298"/>
      <c r="F55" s="190"/>
      <c r="G55" s="191"/>
      <c r="H55" s="192" t="s">
        <v>159</v>
      </c>
      <c r="I55" s="193">
        <v>50000</v>
      </c>
      <c r="J55" s="193" t="s">
        <v>5</v>
      </c>
      <c r="K55" s="193" t="s">
        <v>13</v>
      </c>
      <c r="L55" s="193">
        <v>32</v>
      </c>
      <c r="M55" s="193" t="s">
        <v>129</v>
      </c>
      <c r="N55" s="193"/>
      <c r="O55" s="193"/>
      <c r="P55" s="193"/>
      <c r="Q55" s="332">
        <f>I55*L55</f>
        <v>1600000</v>
      </c>
      <c r="S55" s="154"/>
      <c r="T55" s="154"/>
    </row>
    <row r="56" spans="1:20" s="105" customFormat="1" ht="20.100000000000001" customHeight="1" x14ac:dyDescent="0.15">
      <c r="A56" s="262"/>
      <c r="B56" s="263"/>
      <c r="C56" s="323"/>
      <c r="D56" s="258"/>
      <c r="E56" s="258"/>
      <c r="F56" s="180"/>
      <c r="G56" s="181"/>
      <c r="H56" s="182" t="s">
        <v>158</v>
      </c>
      <c r="I56" s="183">
        <v>200000</v>
      </c>
      <c r="J56" s="183" t="s">
        <v>5</v>
      </c>
      <c r="K56" s="183" t="s">
        <v>13</v>
      </c>
      <c r="L56" s="183">
        <v>4</v>
      </c>
      <c r="M56" s="183" t="s">
        <v>115</v>
      </c>
      <c r="N56" s="183"/>
      <c r="O56" s="183"/>
      <c r="P56" s="183"/>
      <c r="Q56" s="333">
        <f>I56*L56</f>
        <v>800000</v>
      </c>
      <c r="S56" s="154"/>
      <c r="T56" s="154"/>
    </row>
    <row r="57" spans="1:20" s="105" customFormat="1" ht="20.100000000000001" customHeight="1" x14ac:dyDescent="0.15">
      <c r="A57" s="262"/>
      <c r="B57" s="263"/>
      <c r="C57" s="323"/>
      <c r="D57" s="258"/>
      <c r="E57" s="258"/>
      <c r="F57" s="180"/>
      <c r="G57" s="181"/>
      <c r="H57" s="182" t="s">
        <v>198</v>
      </c>
      <c r="I57" s="183"/>
      <c r="J57" s="259"/>
      <c r="K57" s="183"/>
      <c r="L57" s="183"/>
      <c r="M57" s="259"/>
      <c r="N57" s="183"/>
      <c r="O57" s="183"/>
      <c r="P57" s="260"/>
      <c r="Q57" s="261">
        <f>Q58+Q59+Q60</f>
        <v>3080000</v>
      </c>
      <c r="S57" s="154"/>
      <c r="T57" s="154"/>
    </row>
    <row r="58" spans="1:20" s="105" customFormat="1" ht="20.100000000000001" customHeight="1" x14ac:dyDescent="0.15">
      <c r="A58" s="262"/>
      <c r="B58" s="263"/>
      <c r="C58" s="323"/>
      <c r="D58" s="258"/>
      <c r="E58" s="258"/>
      <c r="F58" s="180"/>
      <c r="G58" s="181"/>
      <c r="H58" s="182" t="s">
        <v>179</v>
      </c>
      <c r="I58" s="183">
        <v>50000</v>
      </c>
      <c r="J58" s="259" t="s">
        <v>5</v>
      </c>
      <c r="K58" s="183" t="s">
        <v>13</v>
      </c>
      <c r="L58" s="183">
        <v>32</v>
      </c>
      <c r="M58" s="259" t="s">
        <v>129</v>
      </c>
      <c r="N58" s="183"/>
      <c r="O58" s="183"/>
      <c r="P58" s="260"/>
      <c r="Q58" s="261">
        <f>SUM(I58*L58)</f>
        <v>1600000</v>
      </c>
      <c r="S58" s="154"/>
      <c r="T58" s="154"/>
    </row>
    <row r="59" spans="1:20" s="105" customFormat="1" ht="20.100000000000001" customHeight="1" x14ac:dyDescent="0.15">
      <c r="A59" s="262"/>
      <c r="B59" s="263"/>
      <c r="C59" s="323"/>
      <c r="D59" s="258"/>
      <c r="E59" s="258"/>
      <c r="F59" s="180"/>
      <c r="G59" s="181"/>
      <c r="H59" s="182" t="s">
        <v>180</v>
      </c>
      <c r="I59" s="183">
        <v>20000</v>
      </c>
      <c r="J59" s="259" t="s">
        <v>5</v>
      </c>
      <c r="K59" s="183" t="s">
        <v>13</v>
      </c>
      <c r="L59" s="183">
        <v>32</v>
      </c>
      <c r="M59" s="259" t="s">
        <v>129</v>
      </c>
      <c r="N59" s="243" t="s">
        <v>13</v>
      </c>
      <c r="O59" s="183">
        <v>2</v>
      </c>
      <c r="P59" s="244" t="s">
        <v>115</v>
      </c>
      <c r="Q59" s="261">
        <f>I59*L59*O59</f>
        <v>1280000</v>
      </c>
      <c r="S59" s="154"/>
      <c r="T59" s="154"/>
    </row>
    <row r="60" spans="1:20" s="105" customFormat="1" ht="20.100000000000001" customHeight="1" x14ac:dyDescent="0.15">
      <c r="A60" s="262"/>
      <c r="B60" s="263"/>
      <c r="C60" s="323"/>
      <c r="D60" s="258"/>
      <c r="E60" s="258"/>
      <c r="F60" s="180"/>
      <c r="G60" s="181"/>
      <c r="H60" s="182" t="s">
        <v>181</v>
      </c>
      <c r="I60" s="183">
        <v>100000</v>
      </c>
      <c r="J60" s="259" t="s">
        <v>5</v>
      </c>
      <c r="K60" s="183" t="s">
        <v>13</v>
      </c>
      <c r="L60" s="183">
        <v>2</v>
      </c>
      <c r="M60" s="259" t="s">
        <v>129</v>
      </c>
      <c r="N60" s="243" t="s">
        <v>13</v>
      </c>
      <c r="O60" s="183">
        <v>1</v>
      </c>
      <c r="P60" s="244" t="s">
        <v>115</v>
      </c>
      <c r="Q60" s="261">
        <f>I60*L60*O60</f>
        <v>200000</v>
      </c>
      <c r="S60" s="154"/>
      <c r="T60" s="154"/>
    </row>
    <row r="61" spans="1:20" s="105" customFormat="1" ht="20.100000000000001" customHeight="1" x14ac:dyDescent="0.15">
      <c r="A61" s="487" t="s">
        <v>53</v>
      </c>
      <c r="B61" s="488"/>
      <c r="C61" s="488"/>
      <c r="D61" s="334">
        <f>D62</f>
        <v>0</v>
      </c>
      <c r="E61" s="334">
        <f>E62</f>
        <v>0</v>
      </c>
      <c r="F61" s="335">
        <f t="shared" ref="F61:F67" si="4">E61-D61</f>
        <v>0</v>
      </c>
      <c r="G61" s="336">
        <v>0</v>
      </c>
      <c r="H61" s="337"/>
      <c r="I61" s="219"/>
      <c r="J61" s="310"/>
      <c r="K61" s="219"/>
      <c r="L61" s="219"/>
      <c r="M61" s="310"/>
      <c r="N61" s="219"/>
      <c r="O61" s="219"/>
      <c r="P61" s="338"/>
      <c r="Q61" s="339"/>
      <c r="S61" s="154"/>
      <c r="T61" s="154"/>
    </row>
    <row r="62" spans="1:20" s="105" customFormat="1" ht="20.100000000000001" customHeight="1" x14ac:dyDescent="0.15">
      <c r="A62" s="262"/>
      <c r="B62" s="486" t="s">
        <v>22</v>
      </c>
      <c r="C62" s="486"/>
      <c r="D62" s="265">
        <f>D63+D64</f>
        <v>0</v>
      </c>
      <c r="E62" s="265">
        <f>E63+E64</f>
        <v>0</v>
      </c>
      <c r="F62" s="308">
        <f t="shared" si="4"/>
        <v>0</v>
      </c>
      <c r="G62" s="314">
        <v>0</v>
      </c>
      <c r="H62" s="269"/>
      <c r="I62" s="219"/>
      <c r="J62" s="310"/>
      <c r="K62" s="219"/>
      <c r="L62" s="219"/>
      <c r="M62" s="310"/>
      <c r="N62" s="219"/>
      <c r="O62" s="270"/>
      <c r="P62" s="286"/>
      <c r="Q62" s="339"/>
      <c r="S62" s="154"/>
      <c r="T62" s="154"/>
    </row>
    <row r="63" spans="1:20" s="105" customFormat="1" ht="20.100000000000001" customHeight="1" x14ac:dyDescent="0.15">
      <c r="A63" s="262"/>
      <c r="B63" s="263"/>
      <c r="C63" s="264" t="s">
        <v>45</v>
      </c>
      <c r="D63" s="265">
        <v>0</v>
      </c>
      <c r="E63" s="265">
        <f>Q63</f>
        <v>0</v>
      </c>
      <c r="F63" s="308">
        <f t="shared" si="4"/>
        <v>0</v>
      </c>
      <c r="G63" s="314">
        <v>0</v>
      </c>
      <c r="H63" s="269" t="s">
        <v>45</v>
      </c>
      <c r="I63" s="219">
        <v>0</v>
      </c>
      <c r="J63" s="310" t="s">
        <v>5</v>
      </c>
      <c r="K63" s="219"/>
      <c r="L63" s="219"/>
      <c r="M63" s="310" t="s">
        <v>14</v>
      </c>
      <c r="N63" s="219"/>
      <c r="O63" s="270"/>
      <c r="P63" s="286"/>
      <c r="Q63" s="340">
        <f>U63*X63</f>
        <v>0</v>
      </c>
      <c r="S63" s="154"/>
      <c r="T63" s="154"/>
    </row>
    <row r="64" spans="1:20" s="105" customFormat="1" ht="20.100000000000001" customHeight="1" x14ac:dyDescent="0.15">
      <c r="A64" s="341"/>
      <c r="B64" s="342"/>
      <c r="C64" s="343" t="s">
        <v>67</v>
      </c>
      <c r="D64" s="265">
        <v>0</v>
      </c>
      <c r="E64" s="265">
        <f>Q64</f>
        <v>0</v>
      </c>
      <c r="F64" s="308">
        <f t="shared" si="4"/>
        <v>0</v>
      </c>
      <c r="G64" s="314">
        <v>0</v>
      </c>
      <c r="H64" s="269" t="s">
        <v>67</v>
      </c>
      <c r="I64" s="219">
        <v>0</v>
      </c>
      <c r="J64" s="310" t="s">
        <v>5</v>
      </c>
      <c r="K64" s="219"/>
      <c r="L64" s="219">
        <v>0</v>
      </c>
      <c r="M64" s="310" t="s">
        <v>14</v>
      </c>
      <c r="N64" s="219"/>
      <c r="O64" s="270"/>
      <c r="P64" s="286"/>
      <c r="Q64" s="340">
        <f>I64*L64</f>
        <v>0</v>
      </c>
      <c r="S64" s="154"/>
      <c r="T64" s="154"/>
    </row>
    <row r="65" spans="1:20" s="105" customFormat="1" ht="20.100000000000001" customHeight="1" x14ac:dyDescent="0.15">
      <c r="A65" s="477" t="s">
        <v>17</v>
      </c>
      <c r="B65" s="477"/>
      <c r="C65" s="477"/>
      <c r="D65" s="344">
        <f>D66</f>
        <v>36342400</v>
      </c>
      <c r="E65" s="344">
        <f>E66</f>
        <v>37882400</v>
      </c>
      <c r="F65" s="345">
        <f t="shared" si="4"/>
        <v>1540000</v>
      </c>
      <c r="G65" s="336">
        <f>E65/D65*100</f>
        <v>104.23747468521616</v>
      </c>
      <c r="H65" s="269"/>
      <c r="I65" s="270"/>
      <c r="J65" s="271"/>
      <c r="K65" s="270"/>
      <c r="L65" s="270"/>
      <c r="M65" s="271"/>
      <c r="N65" s="270"/>
      <c r="O65" s="270"/>
      <c r="P65" s="286"/>
      <c r="Q65" s="287"/>
      <c r="S65" s="154"/>
      <c r="T65" s="154"/>
    </row>
    <row r="66" spans="1:20" s="105" customFormat="1" ht="20.100000000000001" customHeight="1" x14ac:dyDescent="0.15">
      <c r="A66" s="262"/>
      <c r="B66" s="486" t="s">
        <v>102</v>
      </c>
      <c r="C66" s="486"/>
      <c r="D66" s="265">
        <f>D67</f>
        <v>36342400</v>
      </c>
      <c r="E66" s="265">
        <f>E67</f>
        <v>37882400</v>
      </c>
      <c r="F66" s="308">
        <f t="shared" si="4"/>
        <v>1540000</v>
      </c>
      <c r="G66" s="314">
        <f>E66/D66*100</f>
        <v>104.23747468521616</v>
      </c>
      <c r="H66" s="269"/>
      <c r="I66" s="219"/>
      <c r="J66" s="310"/>
      <c r="K66" s="219"/>
      <c r="L66" s="219"/>
      <c r="M66" s="310"/>
      <c r="N66" s="219"/>
      <c r="O66" s="270"/>
      <c r="P66" s="286"/>
      <c r="Q66" s="340"/>
      <c r="S66" s="154"/>
      <c r="T66" s="154"/>
    </row>
    <row r="67" spans="1:20" s="105" customFormat="1" ht="20.100000000000001" customHeight="1" x14ac:dyDescent="0.15">
      <c r="A67" s="262"/>
      <c r="B67" s="263"/>
      <c r="C67" s="257" t="s">
        <v>103</v>
      </c>
      <c r="D67" s="252">
        <v>36342400</v>
      </c>
      <c r="E67" s="252">
        <f>Q67</f>
        <v>37882400</v>
      </c>
      <c r="F67" s="230">
        <f t="shared" si="4"/>
        <v>1540000</v>
      </c>
      <c r="G67" s="231">
        <f>E67/D67*100</f>
        <v>104.23747468521616</v>
      </c>
      <c r="H67" s="182" t="s">
        <v>103</v>
      </c>
      <c r="I67" s="183"/>
      <c r="J67" s="183"/>
      <c r="K67" s="183"/>
      <c r="L67" s="183"/>
      <c r="M67" s="183"/>
      <c r="N67" s="183"/>
      <c r="O67" s="183"/>
      <c r="P67" s="346"/>
      <c r="Q67" s="347">
        <f>Q68+Q73+Q78+Q84+Q85+Q88+Q93+Q97+Q102+Q106</f>
        <v>37882400</v>
      </c>
      <c r="S67" s="154">
        <v>34542400</v>
      </c>
      <c r="T67" s="154"/>
    </row>
    <row r="68" spans="1:20" s="105" customFormat="1" ht="20.100000000000001" customHeight="1" x14ac:dyDescent="0.15">
      <c r="A68" s="262"/>
      <c r="B68" s="263"/>
      <c r="C68" s="257"/>
      <c r="D68" s="258"/>
      <c r="E68" s="348"/>
      <c r="F68" s="180"/>
      <c r="G68" s="181"/>
      <c r="H68" s="182" t="s">
        <v>163</v>
      </c>
      <c r="I68" s="183"/>
      <c r="J68" s="183"/>
      <c r="K68" s="183"/>
      <c r="L68" s="183"/>
      <c r="M68" s="183"/>
      <c r="N68" s="183"/>
      <c r="O68" s="183"/>
      <c r="P68" s="346"/>
      <c r="Q68" s="179">
        <f>Q69+Q70+Q71+Q72</f>
        <v>360000</v>
      </c>
      <c r="S68" s="154">
        <v>12000000</v>
      </c>
      <c r="T68" s="154"/>
    </row>
    <row r="69" spans="1:20" s="105" customFormat="1" ht="20.100000000000001" customHeight="1" x14ac:dyDescent="0.15">
      <c r="A69" s="262"/>
      <c r="B69" s="263"/>
      <c r="C69" s="257"/>
      <c r="D69" s="258"/>
      <c r="E69" s="348"/>
      <c r="F69" s="180"/>
      <c r="G69" s="181"/>
      <c r="H69" s="182" t="s">
        <v>164</v>
      </c>
      <c r="I69" s="183">
        <v>0</v>
      </c>
      <c r="J69" s="183" t="s">
        <v>5</v>
      </c>
      <c r="K69" s="183" t="s">
        <v>13</v>
      </c>
      <c r="L69" s="183">
        <v>12</v>
      </c>
      <c r="M69" s="183" t="s">
        <v>152</v>
      </c>
      <c r="N69" s="183"/>
      <c r="O69" s="183"/>
      <c r="P69" s="346"/>
      <c r="Q69" s="179">
        <f>I69*L69</f>
        <v>0</v>
      </c>
      <c r="S69" s="154">
        <v>2400000</v>
      </c>
      <c r="T69" s="154"/>
    </row>
    <row r="70" spans="1:20" s="105" customFormat="1" ht="20.100000000000001" customHeight="1" x14ac:dyDescent="0.15">
      <c r="A70" s="262"/>
      <c r="B70" s="263"/>
      <c r="C70" s="257"/>
      <c r="D70" s="258"/>
      <c r="E70" s="348"/>
      <c r="F70" s="180"/>
      <c r="G70" s="181"/>
      <c r="H70" s="182" t="s">
        <v>165</v>
      </c>
      <c r="I70" s="183">
        <v>0</v>
      </c>
      <c r="J70" s="183" t="s">
        <v>5</v>
      </c>
      <c r="K70" s="183" t="s">
        <v>13</v>
      </c>
      <c r="L70" s="183">
        <v>12</v>
      </c>
      <c r="M70" s="183" t="s">
        <v>152</v>
      </c>
      <c r="N70" s="183"/>
      <c r="O70" s="183"/>
      <c r="P70" s="346"/>
      <c r="Q70" s="179">
        <f>I70*L70</f>
        <v>0</v>
      </c>
      <c r="S70" s="154">
        <f>S67-S68-S69</f>
        <v>20142400</v>
      </c>
      <c r="T70" s="154"/>
    </row>
    <row r="71" spans="1:20" s="105" customFormat="1" ht="20.100000000000001" customHeight="1" x14ac:dyDescent="0.15">
      <c r="A71" s="262"/>
      <c r="B71" s="263"/>
      <c r="C71" s="257"/>
      <c r="D71" s="258"/>
      <c r="E71" s="348"/>
      <c r="F71" s="180"/>
      <c r="G71" s="181"/>
      <c r="H71" s="182" t="s">
        <v>166</v>
      </c>
      <c r="I71" s="183">
        <v>0</v>
      </c>
      <c r="J71" s="183" t="s">
        <v>5</v>
      </c>
      <c r="K71" s="183" t="s">
        <v>13</v>
      </c>
      <c r="L71" s="183">
        <v>12</v>
      </c>
      <c r="M71" s="183" t="s">
        <v>152</v>
      </c>
      <c r="N71" s="183"/>
      <c r="O71" s="183"/>
      <c r="P71" s="346"/>
      <c r="Q71" s="179">
        <f>I71*L71</f>
        <v>0</v>
      </c>
      <c r="S71" s="154">
        <v>12494360</v>
      </c>
      <c r="T71" s="154"/>
    </row>
    <row r="72" spans="1:20" s="105" customFormat="1" ht="20.100000000000001" customHeight="1" x14ac:dyDescent="0.15">
      <c r="A72" s="262"/>
      <c r="B72" s="263"/>
      <c r="C72" s="257"/>
      <c r="D72" s="258"/>
      <c r="E72" s="348"/>
      <c r="F72" s="180"/>
      <c r="G72" s="181"/>
      <c r="H72" s="182" t="s">
        <v>184</v>
      </c>
      <c r="I72" s="183">
        <v>30000</v>
      </c>
      <c r="J72" s="183" t="s">
        <v>5</v>
      </c>
      <c r="K72" s="183" t="s">
        <v>13</v>
      </c>
      <c r="L72" s="183">
        <v>12</v>
      </c>
      <c r="M72" s="183" t="s">
        <v>129</v>
      </c>
      <c r="N72" s="183"/>
      <c r="O72" s="183"/>
      <c r="P72" s="346"/>
      <c r="Q72" s="179">
        <f>I72*L72</f>
        <v>360000</v>
      </c>
      <c r="S72" s="154">
        <f>S70-S71</f>
        <v>7648040</v>
      </c>
      <c r="T72" s="154"/>
    </row>
    <row r="73" spans="1:20" s="105" customFormat="1" ht="20.100000000000001" customHeight="1" x14ac:dyDescent="0.15">
      <c r="A73" s="262"/>
      <c r="B73" s="263"/>
      <c r="C73" s="257"/>
      <c r="D73" s="258"/>
      <c r="E73" s="277"/>
      <c r="F73" s="180"/>
      <c r="G73" s="184"/>
      <c r="H73" s="182" t="s">
        <v>151</v>
      </c>
      <c r="I73" s="183"/>
      <c r="J73" s="183"/>
      <c r="K73" s="183"/>
      <c r="L73" s="183"/>
      <c r="M73" s="183"/>
      <c r="N73" s="183"/>
      <c r="O73" s="183"/>
      <c r="P73" s="346"/>
      <c r="Q73" s="179">
        <f>Q74+Q75+Q76+Q77</f>
        <v>11640000</v>
      </c>
      <c r="S73" s="154"/>
      <c r="T73" s="154"/>
    </row>
    <row r="74" spans="1:20" s="105" customFormat="1" ht="20.100000000000001" customHeight="1" x14ac:dyDescent="0.15">
      <c r="A74" s="262"/>
      <c r="B74" s="263"/>
      <c r="C74" s="257"/>
      <c r="D74" s="258"/>
      <c r="E74" s="277"/>
      <c r="F74" s="180"/>
      <c r="G74" s="185"/>
      <c r="H74" s="182" t="s">
        <v>213</v>
      </c>
      <c r="I74" s="183">
        <v>200000</v>
      </c>
      <c r="J74" s="183" t="s">
        <v>5</v>
      </c>
      <c r="K74" s="183" t="s">
        <v>13</v>
      </c>
      <c r="L74" s="183">
        <v>6</v>
      </c>
      <c r="M74" s="346" t="s">
        <v>152</v>
      </c>
      <c r="N74" s="183"/>
      <c r="O74" s="183"/>
      <c r="P74" s="346"/>
      <c r="Q74" s="179">
        <f>I74*L74</f>
        <v>1200000</v>
      </c>
      <c r="S74" s="154"/>
      <c r="T74" s="154"/>
    </row>
    <row r="75" spans="1:20" s="105" customFormat="1" ht="20.100000000000001" customHeight="1" x14ac:dyDescent="0.15">
      <c r="A75" s="262"/>
      <c r="B75" s="263"/>
      <c r="C75" s="257"/>
      <c r="D75" s="258"/>
      <c r="E75" s="277"/>
      <c r="F75" s="180"/>
      <c r="G75" s="185"/>
      <c r="H75" s="182" t="s">
        <v>197</v>
      </c>
      <c r="I75" s="183">
        <v>600000</v>
      </c>
      <c r="J75" s="183" t="s">
        <v>5</v>
      </c>
      <c r="K75" s="183" t="s">
        <v>13</v>
      </c>
      <c r="L75" s="183">
        <v>12</v>
      </c>
      <c r="M75" s="346" t="s">
        <v>152</v>
      </c>
      <c r="N75" s="183"/>
      <c r="O75" s="183"/>
      <c r="P75" s="346"/>
      <c r="Q75" s="179">
        <f>I75*L75</f>
        <v>7200000</v>
      </c>
      <c r="S75" s="154"/>
      <c r="T75" s="154"/>
    </row>
    <row r="76" spans="1:20" s="105" customFormat="1" ht="20.100000000000001" customHeight="1" x14ac:dyDescent="0.15">
      <c r="A76" s="262"/>
      <c r="B76" s="263"/>
      <c r="C76" s="257"/>
      <c r="D76" s="258"/>
      <c r="E76" s="277"/>
      <c r="F76" s="180"/>
      <c r="G76" s="185"/>
      <c r="H76" s="182" t="s">
        <v>228</v>
      </c>
      <c r="I76" s="183">
        <v>200000</v>
      </c>
      <c r="J76" s="183" t="s">
        <v>5</v>
      </c>
      <c r="K76" s="183" t="s">
        <v>13</v>
      </c>
      <c r="L76" s="183">
        <v>12</v>
      </c>
      <c r="M76" s="346" t="s">
        <v>115</v>
      </c>
      <c r="N76" s="183"/>
      <c r="O76" s="183"/>
      <c r="P76" s="346"/>
      <c r="Q76" s="179">
        <f>I76*L76</f>
        <v>2400000</v>
      </c>
      <c r="S76" s="154"/>
      <c r="T76" s="154"/>
    </row>
    <row r="77" spans="1:20" s="105" customFormat="1" ht="20.100000000000001" customHeight="1" x14ac:dyDescent="0.15">
      <c r="A77" s="262"/>
      <c r="B77" s="263"/>
      <c r="C77" s="257"/>
      <c r="D77" s="258"/>
      <c r="E77" s="277"/>
      <c r="F77" s="180"/>
      <c r="G77" s="185"/>
      <c r="H77" s="182" t="s">
        <v>194</v>
      </c>
      <c r="I77" s="183">
        <v>70000</v>
      </c>
      <c r="J77" s="183" t="s">
        <v>5</v>
      </c>
      <c r="K77" s="183" t="s">
        <v>13</v>
      </c>
      <c r="L77" s="183">
        <v>12</v>
      </c>
      <c r="M77" s="183" t="s">
        <v>152</v>
      </c>
      <c r="N77" s="183"/>
      <c r="O77" s="183"/>
      <c r="P77" s="346"/>
      <c r="Q77" s="179">
        <f>I77*L77</f>
        <v>840000</v>
      </c>
      <c r="S77" s="154"/>
      <c r="T77" s="154"/>
    </row>
    <row r="78" spans="1:20" s="105" customFormat="1" ht="20.100000000000001" customHeight="1" x14ac:dyDescent="0.15">
      <c r="A78" s="262"/>
      <c r="B78" s="263"/>
      <c r="C78" s="257"/>
      <c r="D78" s="258"/>
      <c r="E78" s="277"/>
      <c r="F78" s="180"/>
      <c r="G78" s="185"/>
      <c r="H78" s="182" t="s">
        <v>153</v>
      </c>
      <c r="I78" s="183"/>
      <c r="J78" s="183"/>
      <c r="K78" s="183"/>
      <c r="L78" s="183"/>
      <c r="M78" s="183"/>
      <c r="N78" s="183"/>
      <c r="O78" s="183"/>
      <c r="P78" s="346"/>
      <c r="Q78" s="179">
        <f>SUM(Q79:Q83)</f>
        <v>7920000</v>
      </c>
      <c r="S78" s="154"/>
      <c r="T78" s="154"/>
    </row>
    <row r="79" spans="1:20" s="105" customFormat="1" ht="20.100000000000001" customHeight="1" x14ac:dyDescent="0.15">
      <c r="A79" s="262"/>
      <c r="B79" s="263"/>
      <c r="C79" s="257"/>
      <c r="D79" s="258"/>
      <c r="E79" s="258"/>
      <c r="F79" s="180"/>
      <c r="G79" s="181"/>
      <c r="H79" s="182" t="s">
        <v>195</v>
      </c>
      <c r="I79" s="183">
        <v>20000</v>
      </c>
      <c r="J79" s="183" t="s">
        <v>5</v>
      </c>
      <c r="K79" s="183" t="s">
        <v>13</v>
      </c>
      <c r="L79" s="183">
        <v>2</v>
      </c>
      <c r="M79" s="183" t="s">
        <v>150</v>
      </c>
      <c r="N79" s="183" t="s">
        <v>13</v>
      </c>
      <c r="O79" s="183">
        <v>12</v>
      </c>
      <c r="P79" s="346" t="s">
        <v>152</v>
      </c>
      <c r="Q79" s="179">
        <f>I79*L79*O79</f>
        <v>480000</v>
      </c>
      <c r="S79" s="154"/>
      <c r="T79" s="154"/>
    </row>
    <row r="80" spans="1:20" s="105" customFormat="1" ht="20.100000000000001" customHeight="1" x14ac:dyDescent="0.15">
      <c r="A80" s="262"/>
      <c r="B80" s="263"/>
      <c r="C80" s="257"/>
      <c r="D80" s="258"/>
      <c r="E80" s="258"/>
      <c r="F80" s="180"/>
      <c r="G80" s="181"/>
      <c r="H80" s="182" t="s">
        <v>229</v>
      </c>
      <c r="I80" s="183">
        <v>30000</v>
      </c>
      <c r="J80" s="183" t="s">
        <v>5</v>
      </c>
      <c r="K80" s="183" t="s">
        <v>13</v>
      </c>
      <c r="L80" s="183">
        <v>4</v>
      </c>
      <c r="M80" s="183" t="s">
        <v>150</v>
      </c>
      <c r="N80" s="183" t="s">
        <v>13</v>
      </c>
      <c r="O80" s="183">
        <v>12</v>
      </c>
      <c r="P80" s="346" t="s">
        <v>152</v>
      </c>
      <c r="Q80" s="179">
        <f>I80*L80*O80</f>
        <v>1440000</v>
      </c>
      <c r="S80" s="154"/>
      <c r="T80" s="154"/>
    </row>
    <row r="81" spans="1:20" s="105" customFormat="1" ht="20.100000000000001" customHeight="1" x14ac:dyDescent="0.15">
      <c r="A81" s="262"/>
      <c r="B81" s="263"/>
      <c r="C81" s="257"/>
      <c r="D81" s="258"/>
      <c r="E81" s="258"/>
      <c r="F81" s="180"/>
      <c r="G81" s="181"/>
      <c r="H81" s="182" t="s">
        <v>231</v>
      </c>
      <c r="I81" s="183">
        <v>100000</v>
      </c>
      <c r="J81" s="183" t="s">
        <v>5</v>
      </c>
      <c r="K81" s="183" t="s">
        <v>13</v>
      </c>
      <c r="L81" s="183">
        <v>2</v>
      </c>
      <c r="M81" s="183" t="s">
        <v>150</v>
      </c>
      <c r="N81" s="183" t="s">
        <v>13</v>
      </c>
      <c r="O81" s="183">
        <v>12</v>
      </c>
      <c r="P81" s="346" t="s">
        <v>152</v>
      </c>
      <c r="Q81" s="179">
        <f>I81*L81*O81</f>
        <v>2400000</v>
      </c>
      <c r="S81" s="154"/>
      <c r="T81" s="154"/>
    </row>
    <row r="82" spans="1:20" s="105" customFormat="1" ht="20.100000000000001" customHeight="1" x14ac:dyDescent="0.15">
      <c r="A82" s="288"/>
      <c r="B82" s="289"/>
      <c r="C82" s="290"/>
      <c r="D82" s="291"/>
      <c r="E82" s="291"/>
      <c r="F82" s="186"/>
      <c r="G82" s="187"/>
      <c r="H82" s="188" t="s">
        <v>196</v>
      </c>
      <c r="I82" s="189">
        <v>50000</v>
      </c>
      <c r="J82" s="189" t="s">
        <v>5</v>
      </c>
      <c r="K82" s="189" t="s">
        <v>13</v>
      </c>
      <c r="L82" s="189">
        <v>2</v>
      </c>
      <c r="M82" s="189" t="s">
        <v>150</v>
      </c>
      <c r="N82" s="189" t="s">
        <v>13</v>
      </c>
      <c r="O82" s="189">
        <v>12</v>
      </c>
      <c r="P82" s="329" t="s">
        <v>152</v>
      </c>
      <c r="Q82" s="349">
        <f>I82*L82*O82</f>
        <v>1200000</v>
      </c>
      <c r="S82" s="154"/>
      <c r="T82" s="154"/>
    </row>
    <row r="83" spans="1:20" s="105" customFormat="1" ht="20.100000000000001" customHeight="1" x14ac:dyDescent="0.15">
      <c r="A83" s="295"/>
      <c r="B83" s="296"/>
      <c r="C83" s="297"/>
      <c r="D83" s="298"/>
      <c r="E83" s="350"/>
      <c r="F83" s="190"/>
      <c r="G83" s="191"/>
      <c r="H83" s="192" t="s">
        <v>230</v>
      </c>
      <c r="I83" s="193">
        <v>100000</v>
      </c>
      <c r="J83" s="193" t="s">
        <v>5</v>
      </c>
      <c r="K83" s="193" t="s">
        <v>13</v>
      </c>
      <c r="L83" s="193">
        <v>2</v>
      </c>
      <c r="M83" s="193" t="s">
        <v>150</v>
      </c>
      <c r="N83" s="193" t="s">
        <v>13</v>
      </c>
      <c r="O83" s="193">
        <v>12</v>
      </c>
      <c r="P83" s="351" t="s">
        <v>152</v>
      </c>
      <c r="Q83" s="352">
        <f>I83*L83*O83</f>
        <v>2400000</v>
      </c>
      <c r="S83" s="154"/>
      <c r="T83" s="154"/>
    </row>
    <row r="84" spans="1:20" s="105" customFormat="1" ht="20.100000000000001" customHeight="1" x14ac:dyDescent="0.15">
      <c r="A84" s="262"/>
      <c r="B84" s="263"/>
      <c r="C84" s="257"/>
      <c r="D84" s="258"/>
      <c r="E84" s="348"/>
      <c r="F84" s="180"/>
      <c r="G84" s="194"/>
      <c r="H84" s="182" t="s">
        <v>214</v>
      </c>
      <c r="I84" s="183">
        <v>130000</v>
      </c>
      <c r="J84" s="183" t="s">
        <v>117</v>
      </c>
      <c r="K84" s="183" t="s">
        <v>13</v>
      </c>
      <c r="L84" s="183">
        <v>10</v>
      </c>
      <c r="M84" s="183" t="s">
        <v>115</v>
      </c>
      <c r="N84" s="183"/>
      <c r="O84" s="183"/>
      <c r="P84" s="346"/>
      <c r="Q84" s="179">
        <f>I84*L84</f>
        <v>1300000</v>
      </c>
      <c r="S84" s="154"/>
      <c r="T84" s="154"/>
    </row>
    <row r="85" spans="1:20" s="105" customFormat="1" ht="20.100000000000001" customHeight="1" x14ac:dyDescent="0.15">
      <c r="A85" s="353"/>
      <c r="B85" s="354"/>
      <c r="C85" s="355"/>
      <c r="D85" s="356"/>
      <c r="E85" s="356"/>
      <c r="F85" s="195"/>
      <c r="G85" s="196"/>
      <c r="H85" s="197" t="s">
        <v>191</v>
      </c>
      <c r="I85" s="198"/>
      <c r="J85" s="198"/>
      <c r="K85" s="198"/>
      <c r="L85" s="198"/>
      <c r="M85" s="198"/>
      <c r="N85" s="198"/>
      <c r="O85" s="198"/>
      <c r="P85" s="357"/>
      <c r="Q85" s="358">
        <f>Q86+Q87</f>
        <v>2320000</v>
      </c>
      <c r="S85" s="154"/>
      <c r="T85" s="154"/>
    </row>
    <row r="86" spans="1:20" s="105" customFormat="1" ht="20.100000000000001" customHeight="1" x14ac:dyDescent="0.15">
      <c r="A86" s="353"/>
      <c r="B86" s="359"/>
      <c r="C86" s="355"/>
      <c r="D86" s="356"/>
      <c r="E86" s="360"/>
      <c r="F86" s="195"/>
      <c r="G86" s="196"/>
      <c r="H86" s="197" t="s">
        <v>192</v>
      </c>
      <c r="I86" s="198">
        <v>8000</v>
      </c>
      <c r="J86" s="198" t="s">
        <v>5</v>
      </c>
      <c r="K86" s="198" t="s">
        <v>13</v>
      </c>
      <c r="L86" s="198">
        <v>30</v>
      </c>
      <c r="M86" s="198" t="s">
        <v>129</v>
      </c>
      <c r="N86" s="198" t="s">
        <v>13</v>
      </c>
      <c r="O86" s="198">
        <v>8</v>
      </c>
      <c r="P86" s="357" t="s">
        <v>115</v>
      </c>
      <c r="Q86" s="358">
        <f>I86*L86*O86</f>
        <v>1920000</v>
      </c>
      <c r="S86" s="154"/>
      <c r="T86" s="154"/>
    </row>
    <row r="87" spans="1:20" s="105" customFormat="1" ht="20.100000000000001" customHeight="1" x14ac:dyDescent="0.15">
      <c r="A87" s="353"/>
      <c r="B87" s="359"/>
      <c r="C87" s="355"/>
      <c r="D87" s="356"/>
      <c r="E87" s="360"/>
      <c r="F87" s="195"/>
      <c r="G87" s="196"/>
      <c r="H87" s="197" t="s">
        <v>193</v>
      </c>
      <c r="I87" s="198">
        <v>10000</v>
      </c>
      <c r="J87" s="198" t="s">
        <v>5</v>
      </c>
      <c r="K87" s="198" t="s">
        <v>13</v>
      </c>
      <c r="L87" s="198">
        <v>10</v>
      </c>
      <c r="M87" s="198" t="s">
        <v>129</v>
      </c>
      <c r="N87" s="198" t="s">
        <v>13</v>
      </c>
      <c r="O87" s="198">
        <v>4</v>
      </c>
      <c r="P87" s="357" t="s">
        <v>115</v>
      </c>
      <c r="Q87" s="358">
        <f>I87*L87*O87</f>
        <v>400000</v>
      </c>
      <c r="S87" s="154"/>
      <c r="T87" s="154"/>
    </row>
    <row r="88" spans="1:20" s="105" customFormat="1" ht="20.100000000000001" customHeight="1" x14ac:dyDescent="0.15">
      <c r="A88" s="353"/>
      <c r="B88" s="359"/>
      <c r="C88" s="355"/>
      <c r="D88" s="356"/>
      <c r="E88" s="361"/>
      <c r="F88" s="195"/>
      <c r="G88" s="362"/>
      <c r="H88" s="197" t="s">
        <v>154</v>
      </c>
      <c r="I88" s="198"/>
      <c r="J88" s="198"/>
      <c r="K88" s="198"/>
      <c r="L88" s="198"/>
      <c r="M88" s="198"/>
      <c r="N88" s="198"/>
      <c r="O88" s="198"/>
      <c r="P88" s="357"/>
      <c r="Q88" s="358">
        <f>Q89+Q90+Q91+Q92</f>
        <v>1042400</v>
      </c>
      <c r="S88" s="154"/>
      <c r="T88" s="154"/>
    </row>
    <row r="89" spans="1:20" s="105" customFormat="1" ht="20.100000000000001" customHeight="1" x14ac:dyDescent="0.15">
      <c r="A89" s="353"/>
      <c r="B89" s="359"/>
      <c r="C89" s="355"/>
      <c r="D89" s="356"/>
      <c r="E89" s="361"/>
      <c r="F89" s="195"/>
      <c r="G89" s="362"/>
      <c r="H89" s="197" t="s">
        <v>155</v>
      </c>
      <c r="I89" s="198">
        <v>100000</v>
      </c>
      <c r="J89" s="198" t="s">
        <v>117</v>
      </c>
      <c r="K89" s="198" t="s">
        <v>13</v>
      </c>
      <c r="L89" s="198">
        <v>2</v>
      </c>
      <c r="M89" s="198" t="s">
        <v>115</v>
      </c>
      <c r="N89" s="198"/>
      <c r="O89" s="198"/>
      <c r="P89" s="357"/>
      <c r="Q89" s="358">
        <f>I89*L89</f>
        <v>200000</v>
      </c>
      <c r="S89" s="154"/>
      <c r="T89" s="154"/>
    </row>
    <row r="90" spans="1:20" s="105" customFormat="1" ht="20.100000000000001" customHeight="1" x14ac:dyDescent="0.15">
      <c r="A90" s="353"/>
      <c r="B90" s="359"/>
      <c r="C90" s="355"/>
      <c r="D90" s="356"/>
      <c r="E90" s="361"/>
      <c r="F90" s="195"/>
      <c r="G90" s="362"/>
      <c r="H90" s="197" t="s">
        <v>156</v>
      </c>
      <c r="I90" s="198">
        <v>200000</v>
      </c>
      <c r="J90" s="198" t="s">
        <v>117</v>
      </c>
      <c r="K90" s="198" t="s">
        <v>13</v>
      </c>
      <c r="L90" s="198">
        <v>2</v>
      </c>
      <c r="M90" s="198" t="s">
        <v>115</v>
      </c>
      <c r="N90" s="198"/>
      <c r="O90" s="198"/>
      <c r="P90" s="357"/>
      <c r="Q90" s="358">
        <f>I90*L90</f>
        <v>400000</v>
      </c>
      <c r="S90" s="154"/>
      <c r="T90" s="154"/>
    </row>
    <row r="91" spans="1:20" s="105" customFormat="1" ht="20.100000000000001" customHeight="1" x14ac:dyDescent="0.15">
      <c r="A91" s="353"/>
      <c r="B91" s="359"/>
      <c r="C91" s="355"/>
      <c r="D91" s="356"/>
      <c r="E91" s="356"/>
      <c r="F91" s="195"/>
      <c r="G91" s="196"/>
      <c r="H91" s="197" t="s">
        <v>157</v>
      </c>
      <c r="I91" s="198">
        <v>70000</v>
      </c>
      <c r="J91" s="198" t="s">
        <v>117</v>
      </c>
      <c r="K91" s="198" t="s">
        <v>13</v>
      </c>
      <c r="L91" s="198">
        <v>2</v>
      </c>
      <c r="M91" s="198" t="s">
        <v>115</v>
      </c>
      <c r="N91" s="198"/>
      <c r="O91" s="198"/>
      <c r="P91" s="357"/>
      <c r="Q91" s="358">
        <f>I91*L91</f>
        <v>140000</v>
      </c>
      <c r="S91" s="154"/>
      <c r="T91" s="154"/>
    </row>
    <row r="92" spans="1:20" s="105" customFormat="1" ht="20.100000000000001" customHeight="1" x14ac:dyDescent="0.15">
      <c r="A92" s="353"/>
      <c r="B92" s="359"/>
      <c r="C92" s="355"/>
      <c r="D92" s="356"/>
      <c r="E92" s="356"/>
      <c r="F92" s="195"/>
      <c r="G92" s="363"/>
      <c r="H92" s="197" t="s">
        <v>215</v>
      </c>
      <c r="I92" s="198">
        <v>25200</v>
      </c>
      <c r="J92" s="198" t="s">
        <v>117</v>
      </c>
      <c r="K92" s="198" t="s">
        <v>13</v>
      </c>
      <c r="L92" s="198">
        <v>12</v>
      </c>
      <c r="M92" s="198" t="s">
        <v>112</v>
      </c>
      <c r="N92" s="198"/>
      <c r="O92" s="198"/>
      <c r="P92" s="357"/>
      <c r="Q92" s="358">
        <f>I92*L92</f>
        <v>302400</v>
      </c>
      <c r="S92" s="154"/>
      <c r="T92" s="154"/>
    </row>
    <row r="93" spans="1:20" s="105" customFormat="1" ht="20.100000000000001" customHeight="1" x14ac:dyDescent="0.15">
      <c r="A93" s="353"/>
      <c r="B93" s="364"/>
      <c r="C93" s="355"/>
      <c r="D93" s="356"/>
      <c r="E93" s="356"/>
      <c r="F93" s="195"/>
      <c r="G93" s="196"/>
      <c r="H93" s="197" t="s">
        <v>185</v>
      </c>
      <c r="I93" s="198"/>
      <c r="J93" s="198"/>
      <c r="K93" s="198"/>
      <c r="L93" s="198"/>
      <c r="M93" s="198"/>
      <c r="N93" s="198"/>
      <c r="O93" s="198"/>
      <c r="P93" s="357"/>
      <c r="Q93" s="358">
        <f>Q94+Q95+Q96</f>
        <v>12300000</v>
      </c>
      <c r="S93" s="154"/>
      <c r="T93" s="154"/>
    </row>
    <row r="94" spans="1:20" s="105" customFormat="1" ht="20.100000000000001" customHeight="1" x14ac:dyDescent="0.15">
      <c r="A94" s="353"/>
      <c r="B94" s="364"/>
      <c r="C94" s="355"/>
      <c r="D94" s="356"/>
      <c r="E94" s="356"/>
      <c r="F94" s="195"/>
      <c r="G94" s="196"/>
      <c r="H94" s="197" t="s">
        <v>186</v>
      </c>
      <c r="I94" s="198">
        <v>6000000</v>
      </c>
      <c r="J94" s="198" t="s">
        <v>5</v>
      </c>
      <c r="K94" s="198" t="s">
        <v>13</v>
      </c>
      <c r="L94" s="198">
        <v>1</v>
      </c>
      <c r="M94" s="198" t="s">
        <v>115</v>
      </c>
      <c r="N94" s="198"/>
      <c r="O94" s="198"/>
      <c r="P94" s="357"/>
      <c r="Q94" s="358">
        <f>I94*L94</f>
        <v>6000000</v>
      </c>
      <c r="S94" s="154"/>
      <c r="T94" s="154"/>
    </row>
    <row r="95" spans="1:20" s="105" customFormat="1" ht="20.100000000000001" customHeight="1" x14ac:dyDescent="0.15">
      <c r="A95" s="353"/>
      <c r="B95" s="364"/>
      <c r="C95" s="355"/>
      <c r="D95" s="356"/>
      <c r="E95" s="356"/>
      <c r="F95" s="195"/>
      <c r="G95" s="196"/>
      <c r="H95" s="197" t="s">
        <v>187</v>
      </c>
      <c r="I95" s="198">
        <v>6000000</v>
      </c>
      <c r="J95" s="198" t="s">
        <v>5</v>
      </c>
      <c r="K95" s="198" t="s">
        <v>13</v>
      </c>
      <c r="L95" s="198">
        <v>1</v>
      </c>
      <c r="M95" s="198" t="s">
        <v>115</v>
      </c>
      <c r="N95" s="198"/>
      <c r="O95" s="198"/>
      <c r="P95" s="357"/>
      <c r="Q95" s="358">
        <f t="shared" ref="Q95:Q96" si="5">I95*L95</f>
        <v>6000000</v>
      </c>
      <c r="S95" s="154"/>
      <c r="T95" s="154"/>
    </row>
    <row r="96" spans="1:20" s="105" customFormat="1" ht="20.100000000000001" customHeight="1" x14ac:dyDescent="0.15">
      <c r="A96" s="353"/>
      <c r="B96" s="364"/>
      <c r="C96" s="355"/>
      <c r="D96" s="356"/>
      <c r="E96" s="356"/>
      <c r="F96" s="195"/>
      <c r="G96" s="196"/>
      <c r="H96" s="197" t="s">
        <v>188</v>
      </c>
      <c r="I96" s="198">
        <v>150000</v>
      </c>
      <c r="J96" s="198" t="s">
        <v>117</v>
      </c>
      <c r="K96" s="198" t="s">
        <v>13</v>
      </c>
      <c r="L96" s="198">
        <v>2</v>
      </c>
      <c r="M96" s="198" t="s">
        <v>115</v>
      </c>
      <c r="N96" s="198"/>
      <c r="O96" s="198"/>
      <c r="P96" s="357"/>
      <c r="Q96" s="358">
        <f t="shared" si="5"/>
        <v>300000</v>
      </c>
      <c r="S96" s="154"/>
      <c r="T96" s="154"/>
    </row>
    <row r="97" spans="1:20" s="105" customFormat="1" ht="20.100000000000001" customHeight="1" x14ac:dyDescent="0.15">
      <c r="A97" s="353"/>
      <c r="B97" s="365"/>
      <c r="C97" s="494"/>
      <c r="D97" s="356"/>
      <c r="E97" s="356"/>
      <c r="F97" s="195"/>
      <c r="G97" s="196"/>
      <c r="H97" s="197" t="s">
        <v>127</v>
      </c>
      <c r="I97" s="198"/>
      <c r="J97" s="280"/>
      <c r="K97" s="198"/>
      <c r="L97" s="198"/>
      <c r="M97" s="280"/>
      <c r="N97" s="198"/>
      <c r="O97" s="198"/>
      <c r="P97" s="282"/>
      <c r="Q97" s="366">
        <f>Q98+Q99+Q100+Q101</f>
        <v>100000</v>
      </c>
      <c r="S97" s="154"/>
      <c r="T97" s="154"/>
    </row>
    <row r="98" spans="1:20" s="105" customFormat="1" ht="20.100000000000001" customHeight="1" x14ac:dyDescent="0.15">
      <c r="A98" s="353"/>
      <c r="B98" s="365"/>
      <c r="C98" s="495"/>
      <c r="D98" s="356"/>
      <c r="E98" s="367"/>
      <c r="F98" s="195"/>
      <c r="G98" s="362"/>
      <c r="H98" s="197" t="s">
        <v>58</v>
      </c>
      <c r="I98" s="198">
        <v>0</v>
      </c>
      <c r="J98" s="280" t="s">
        <v>5</v>
      </c>
      <c r="K98" s="198" t="s">
        <v>13</v>
      </c>
      <c r="L98" s="198">
        <v>5</v>
      </c>
      <c r="M98" s="280" t="s">
        <v>16</v>
      </c>
      <c r="N98" s="198" t="s">
        <v>13</v>
      </c>
      <c r="O98" s="198">
        <v>1</v>
      </c>
      <c r="P98" s="282" t="s">
        <v>14</v>
      </c>
      <c r="Q98" s="283">
        <f>I98*L98*O98</f>
        <v>0</v>
      </c>
      <c r="S98" s="154"/>
      <c r="T98" s="154"/>
    </row>
    <row r="99" spans="1:20" s="105" customFormat="1" ht="20.100000000000001" customHeight="1" x14ac:dyDescent="0.15">
      <c r="A99" s="353"/>
      <c r="B99" s="365"/>
      <c r="C99" s="355"/>
      <c r="D99" s="356"/>
      <c r="E99" s="367"/>
      <c r="F99" s="195"/>
      <c r="G99" s="362"/>
      <c r="H99" s="197" t="s">
        <v>69</v>
      </c>
      <c r="I99" s="198">
        <v>0</v>
      </c>
      <c r="J99" s="280" t="s">
        <v>5</v>
      </c>
      <c r="K99" s="198" t="s">
        <v>13</v>
      </c>
      <c r="L99" s="198"/>
      <c r="M99" s="280"/>
      <c r="N99" s="198"/>
      <c r="O99" s="198">
        <v>4</v>
      </c>
      <c r="P99" s="282" t="s">
        <v>14</v>
      </c>
      <c r="Q99" s="283">
        <f>I99*O99</f>
        <v>0</v>
      </c>
      <c r="S99" s="154"/>
      <c r="T99" s="154"/>
    </row>
    <row r="100" spans="1:20" s="105" customFormat="1" ht="20.100000000000001" customHeight="1" x14ac:dyDescent="0.15">
      <c r="A100" s="353"/>
      <c r="B100" s="365"/>
      <c r="C100" s="355"/>
      <c r="D100" s="356"/>
      <c r="E100" s="367"/>
      <c r="F100" s="195"/>
      <c r="G100" s="362"/>
      <c r="H100" s="197" t="s">
        <v>59</v>
      </c>
      <c r="I100" s="198">
        <v>2000</v>
      </c>
      <c r="J100" s="280" t="s">
        <v>5</v>
      </c>
      <c r="K100" s="198" t="s">
        <v>13</v>
      </c>
      <c r="L100" s="198">
        <v>50</v>
      </c>
      <c r="M100" s="280" t="s">
        <v>16</v>
      </c>
      <c r="N100" s="198" t="s">
        <v>13</v>
      </c>
      <c r="O100" s="198">
        <v>1</v>
      </c>
      <c r="P100" s="282" t="s">
        <v>14</v>
      </c>
      <c r="Q100" s="283">
        <f>I100*L100*O100</f>
        <v>100000</v>
      </c>
      <c r="S100" s="154"/>
      <c r="T100" s="154"/>
    </row>
    <row r="101" spans="1:20" s="105" customFormat="1" ht="20.100000000000001" customHeight="1" x14ac:dyDescent="0.15">
      <c r="A101" s="353"/>
      <c r="B101" s="365"/>
      <c r="C101" s="355"/>
      <c r="D101" s="356"/>
      <c r="E101" s="367"/>
      <c r="F101" s="195"/>
      <c r="G101" s="362"/>
      <c r="H101" s="197" t="s">
        <v>54</v>
      </c>
      <c r="I101" s="198">
        <v>0</v>
      </c>
      <c r="J101" s="280" t="s">
        <v>5</v>
      </c>
      <c r="K101" s="198" t="s">
        <v>13</v>
      </c>
      <c r="L101" s="198"/>
      <c r="M101" s="280"/>
      <c r="N101" s="198"/>
      <c r="O101" s="198">
        <v>1</v>
      </c>
      <c r="P101" s="282" t="s">
        <v>14</v>
      </c>
      <c r="Q101" s="283">
        <f>I101*O101</f>
        <v>0</v>
      </c>
      <c r="S101" s="154"/>
      <c r="T101" s="154"/>
    </row>
    <row r="102" spans="1:20" s="105" customFormat="1" ht="20.100000000000001" customHeight="1" x14ac:dyDescent="0.15">
      <c r="A102" s="353"/>
      <c r="B102" s="364"/>
      <c r="C102" s="355"/>
      <c r="D102" s="356"/>
      <c r="E102" s="356"/>
      <c r="F102" s="197"/>
      <c r="G102" s="196"/>
      <c r="H102" s="197" t="s">
        <v>121</v>
      </c>
      <c r="I102" s="198"/>
      <c r="J102" s="280"/>
      <c r="K102" s="198"/>
      <c r="L102" s="198"/>
      <c r="M102" s="280"/>
      <c r="N102" s="198"/>
      <c r="O102" s="198"/>
      <c r="P102" s="282"/>
      <c r="Q102" s="366">
        <f>Q103+Q104+Q105</f>
        <v>300000</v>
      </c>
      <c r="S102" s="154"/>
      <c r="T102" s="154"/>
    </row>
    <row r="103" spans="1:20" s="105" customFormat="1" ht="20.100000000000001" customHeight="1" x14ac:dyDescent="0.15">
      <c r="A103" s="353"/>
      <c r="B103" s="364"/>
      <c r="C103" s="355"/>
      <c r="D103" s="356"/>
      <c r="E103" s="367"/>
      <c r="F103" s="195"/>
      <c r="G103" s="362"/>
      <c r="H103" s="197" t="s">
        <v>80</v>
      </c>
      <c r="I103" s="198">
        <v>0</v>
      </c>
      <c r="J103" s="280" t="s">
        <v>5</v>
      </c>
      <c r="K103" s="198" t="s">
        <v>13</v>
      </c>
      <c r="L103" s="198"/>
      <c r="M103" s="280"/>
      <c r="N103" s="198"/>
      <c r="O103" s="198">
        <v>2</v>
      </c>
      <c r="P103" s="282" t="s">
        <v>14</v>
      </c>
      <c r="Q103" s="283">
        <f>I103*O103</f>
        <v>0</v>
      </c>
      <c r="R103" s="105" t="s">
        <v>173</v>
      </c>
      <c r="S103" s="154"/>
      <c r="T103" s="154"/>
    </row>
    <row r="104" spans="1:20" s="105" customFormat="1" ht="20.100000000000001" customHeight="1" x14ac:dyDescent="0.15">
      <c r="A104" s="353"/>
      <c r="B104" s="364"/>
      <c r="C104" s="355"/>
      <c r="D104" s="356"/>
      <c r="E104" s="367"/>
      <c r="F104" s="195"/>
      <c r="G104" s="362"/>
      <c r="H104" s="197" t="s">
        <v>83</v>
      </c>
      <c r="I104" s="198">
        <v>150000</v>
      </c>
      <c r="J104" s="280" t="s">
        <v>5</v>
      </c>
      <c r="K104" s="198" t="s">
        <v>13</v>
      </c>
      <c r="L104" s="198"/>
      <c r="M104" s="280"/>
      <c r="N104" s="198"/>
      <c r="O104" s="198">
        <v>2</v>
      </c>
      <c r="P104" s="282" t="s">
        <v>14</v>
      </c>
      <c r="Q104" s="283">
        <f>I104*O104</f>
        <v>300000</v>
      </c>
      <c r="R104" s="105" t="s">
        <v>172</v>
      </c>
      <c r="S104" s="154"/>
      <c r="T104" s="154"/>
    </row>
    <row r="105" spans="1:20" s="105" customFormat="1" ht="20.100000000000001" customHeight="1" x14ac:dyDescent="0.15">
      <c r="A105" s="353"/>
      <c r="B105" s="359"/>
      <c r="C105" s="355"/>
      <c r="D105" s="356"/>
      <c r="E105" s="367"/>
      <c r="F105" s="195"/>
      <c r="G105" s="362"/>
      <c r="H105" s="197" t="s">
        <v>97</v>
      </c>
      <c r="I105" s="198">
        <v>0</v>
      </c>
      <c r="J105" s="280" t="s">
        <v>5</v>
      </c>
      <c r="K105" s="198" t="s">
        <v>13</v>
      </c>
      <c r="L105" s="198"/>
      <c r="M105" s="280"/>
      <c r="N105" s="198"/>
      <c r="O105" s="198">
        <v>2</v>
      </c>
      <c r="P105" s="282" t="s">
        <v>14</v>
      </c>
      <c r="Q105" s="283">
        <f>I105*O105</f>
        <v>0</v>
      </c>
      <c r="S105" s="154"/>
      <c r="T105" s="154"/>
    </row>
    <row r="106" spans="1:20" s="105" customFormat="1" ht="20.100000000000001" customHeight="1" x14ac:dyDescent="0.15">
      <c r="A106" s="353"/>
      <c r="B106" s="354"/>
      <c r="C106" s="368"/>
      <c r="D106" s="356"/>
      <c r="E106" s="356"/>
      <c r="F106" s="195"/>
      <c r="G106" s="196"/>
      <c r="H106" s="197" t="s">
        <v>162</v>
      </c>
      <c r="I106" s="198"/>
      <c r="J106" s="280"/>
      <c r="K106" s="198"/>
      <c r="L106" s="198"/>
      <c r="M106" s="280"/>
      <c r="N106" s="198"/>
      <c r="O106" s="198"/>
      <c r="P106" s="282"/>
      <c r="Q106" s="369">
        <f>Q107</f>
        <v>600000</v>
      </c>
      <c r="S106" s="154"/>
      <c r="T106" s="154"/>
    </row>
    <row r="107" spans="1:20" s="105" customFormat="1" ht="20.100000000000001" customHeight="1" x14ac:dyDescent="0.15">
      <c r="A107" s="370"/>
      <c r="B107" s="371"/>
      <c r="C107" s="372"/>
      <c r="D107" s="373"/>
      <c r="E107" s="373"/>
      <c r="F107" s="374"/>
      <c r="G107" s="375"/>
      <c r="H107" s="306" t="s">
        <v>189</v>
      </c>
      <c r="I107" s="285">
        <v>100000</v>
      </c>
      <c r="J107" s="376" t="s">
        <v>5</v>
      </c>
      <c r="K107" s="285" t="s">
        <v>13</v>
      </c>
      <c r="L107" s="285"/>
      <c r="M107" s="376"/>
      <c r="N107" s="285"/>
      <c r="O107" s="285">
        <v>6</v>
      </c>
      <c r="P107" s="377" t="s">
        <v>14</v>
      </c>
      <c r="Q107" s="378">
        <f>I107*O107</f>
        <v>600000</v>
      </c>
      <c r="S107" s="154"/>
      <c r="T107" s="154"/>
    </row>
    <row r="108" spans="1:20" s="105" customFormat="1" ht="20.100000000000001" customHeight="1" x14ac:dyDescent="0.15">
      <c r="A108" s="496" t="s">
        <v>203</v>
      </c>
      <c r="B108" s="496"/>
      <c r="C108" s="496"/>
      <c r="D108" s="379">
        <f>D109</f>
        <v>25200</v>
      </c>
      <c r="E108" s="379">
        <f>E109</f>
        <v>0</v>
      </c>
      <c r="F108" s="380">
        <f t="shared" ref="F108:F110" si="6">E108-D108</f>
        <v>-25200</v>
      </c>
      <c r="G108" s="381">
        <v>0</v>
      </c>
      <c r="H108" s="382"/>
      <c r="I108" s="309"/>
      <c r="J108" s="383"/>
      <c r="K108" s="309"/>
      <c r="L108" s="309"/>
      <c r="M108" s="383"/>
      <c r="N108" s="309"/>
      <c r="O108" s="309"/>
      <c r="P108" s="384"/>
      <c r="Q108" s="385"/>
      <c r="S108" s="154"/>
      <c r="T108" s="154"/>
    </row>
    <row r="109" spans="1:20" s="105" customFormat="1" ht="20.100000000000001" customHeight="1" x14ac:dyDescent="0.15">
      <c r="A109" s="386"/>
      <c r="B109" s="497" t="s">
        <v>203</v>
      </c>
      <c r="C109" s="498"/>
      <c r="D109" s="373">
        <f>D110</f>
        <v>25200</v>
      </c>
      <c r="E109" s="373">
        <f>E110</f>
        <v>0</v>
      </c>
      <c r="F109" s="387">
        <f t="shared" si="6"/>
        <v>-25200</v>
      </c>
      <c r="G109" s="388">
        <v>0</v>
      </c>
      <c r="H109" s="382"/>
      <c r="I109" s="309"/>
      <c r="J109" s="383"/>
      <c r="K109" s="309"/>
      <c r="L109" s="309"/>
      <c r="M109" s="383"/>
      <c r="N109" s="309"/>
      <c r="O109" s="309"/>
      <c r="P109" s="384"/>
      <c r="Q109" s="385"/>
      <c r="S109" s="154"/>
      <c r="T109" s="154"/>
    </row>
    <row r="110" spans="1:20" s="105" customFormat="1" ht="20.100000000000001" customHeight="1" x14ac:dyDescent="0.15">
      <c r="A110" s="389"/>
      <c r="B110" s="390"/>
      <c r="C110" s="391" t="s">
        <v>204</v>
      </c>
      <c r="D110" s="392">
        <v>25200</v>
      </c>
      <c r="E110" s="392">
        <f>I110*O110</f>
        <v>0</v>
      </c>
      <c r="F110" s="393">
        <f t="shared" si="6"/>
        <v>-25200</v>
      </c>
      <c r="G110" s="394">
        <v>0</v>
      </c>
      <c r="H110" s="395" t="s">
        <v>205</v>
      </c>
      <c r="I110" s="396">
        <v>0</v>
      </c>
      <c r="J110" s="397" t="s">
        <v>5</v>
      </c>
      <c r="K110" s="396" t="s">
        <v>13</v>
      </c>
      <c r="L110" s="396"/>
      <c r="M110" s="397"/>
      <c r="N110" s="396"/>
      <c r="O110" s="396">
        <v>0</v>
      </c>
      <c r="P110" s="398" t="s">
        <v>14</v>
      </c>
      <c r="Q110" s="399">
        <f>I110*O110</f>
        <v>0</v>
      </c>
      <c r="S110" s="154"/>
      <c r="T110" s="154"/>
    </row>
    <row r="111" spans="1:20" s="105" customFormat="1" ht="20.100000000000001" customHeight="1" x14ac:dyDescent="0.15">
      <c r="A111" s="493" t="s">
        <v>6</v>
      </c>
      <c r="B111" s="493"/>
      <c r="C111" s="493"/>
      <c r="D111" s="400">
        <f>D112</f>
        <v>400000</v>
      </c>
      <c r="E111" s="400">
        <f>E112</f>
        <v>400000</v>
      </c>
      <c r="F111" s="401">
        <f t="shared" ref="F111:F117" si="7">E111-D111</f>
        <v>0</v>
      </c>
      <c r="G111" s="402">
        <f t="shared" ref="G111:G117" si="8">E111/D111*100</f>
        <v>100</v>
      </c>
      <c r="H111" s="403"/>
      <c r="I111" s="404"/>
      <c r="J111" s="405"/>
      <c r="K111" s="404"/>
      <c r="L111" s="404"/>
      <c r="M111" s="405"/>
      <c r="N111" s="404"/>
      <c r="O111" s="404"/>
      <c r="P111" s="406"/>
      <c r="Q111" s="407"/>
      <c r="S111" s="154"/>
      <c r="T111" s="154"/>
    </row>
    <row r="112" spans="1:20" s="105" customFormat="1" ht="20.100000000000001" customHeight="1" x14ac:dyDescent="0.15">
      <c r="A112" s="408"/>
      <c r="B112" s="492" t="s">
        <v>6</v>
      </c>
      <c r="C112" s="491"/>
      <c r="D112" s="265">
        <f>D113</f>
        <v>400000</v>
      </c>
      <c r="E112" s="265">
        <f>E113</f>
        <v>400000</v>
      </c>
      <c r="F112" s="308">
        <f t="shared" si="7"/>
        <v>0</v>
      </c>
      <c r="G112" s="314">
        <f t="shared" si="8"/>
        <v>100</v>
      </c>
      <c r="H112" s="337"/>
      <c r="I112" s="219"/>
      <c r="J112" s="310"/>
      <c r="K112" s="219"/>
      <c r="L112" s="219"/>
      <c r="M112" s="310"/>
      <c r="N112" s="219"/>
      <c r="O112" s="219"/>
      <c r="P112" s="338"/>
      <c r="Q112" s="339"/>
      <c r="S112" s="154"/>
      <c r="T112" s="154"/>
    </row>
    <row r="113" spans="1:20" s="105" customFormat="1" ht="20.100000000000001" customHeight="1" x14ac:dyDescent="0.15">
      <c r="A113" s="409"/>
      <c r="B113" s="410"/>
      <c r="C113" s="257" t="s">
        <v>6</v>
      </c>
      <c r="D113" s="258">
        <v>400000</v>
      </c>
      <c r="E113" s="258">
        <f>I113*O113</f>
        <v>400000</v>
      </c>
      <c r="F113" s="230">
        <f t="shared" si="7"/>
        <v>0</v>
      </c>
      <c r="G113" s="411">
        <f t="shared" si="8"/>
        <v>100</v>
      </c>
      <c r="H113" s="275" t="s">
        <v>6</v>
      </c>
      <c r="I113" s="235">
        <v>200000</v>
      </c>
      <c r="J113" s="254" t="s">
        <v>5</v>
      </c>
      <c r="K113" s="235" t="s">
        <v>13</v>
      </c>
      <c r="L113" s="235"/>
      <c r="M113" s="254"/>
      <c r="N113" s="235"/>
      <c r="O113" s="235">
        <v>2</v>
      </c>
      <c r="P113" s="255" t="s">
        <v>14</v>
      </c>
      <c r="Q113" s="412">
        <f>I113*O113</f>
        <v>400000</v>
      </c>
      <c r="S113" s="154"/>
      <c r="T113" s="154"/>
    </row>
    <row r="114" spans="1:20" s="105" customFormat="1" ht="20.100000000000001" customHeight="1" x14ac:dyDescent="0.15">
      <c r="A114" s="489" t="s">
        <v>81</v>
      </c>
      <c r="B114" s="490"/>
      <c r="C114" s="491"/>
      <c r="D114" s="334">
        <f>D115</f>
        <v>10931490</v>
      </c>
      <c r="E114" s="334">
        <f>E115</f>
        <v>62040</v>
      </c>
      <c r="F114" s="335">
        <f t="shared" si="7"/>
        <v>-10869450</v>
      </c>
      <c r="G114" s="336">
        <f t="shared" si="8"/>
        <v>0.56753470935801076</v>
      </c>
      <c r="H114" s="413"/>
      <c r="I114" s="414"/>
      <c r="J114" s="415"/>
      <c r="K114" s="219"/>
      <c r="L114" s="414"/>
      <c r="M114" s="415"/>
      <c r="N114" s="414"/>
      <c r="O114" s="414"/>
      <c r="P114" s="338"/>
      <c r="Q114" s="339"/>
      <c r="S114" s="154"/>
      <c r="T114" s="154"/>
    </row>
    <row r="115" spans="1:20" s="105" customFormat="1" ht="20.100000000000001" customHeight="1" x14ac:dyDescent="0.15">
      <c r="A115" s="262"/>
      <c r="B115" s="492" t="s">
        <v>81</v>
      </c>
      <c r="C115" s="491"/>
      <c r="D115" s="313">
        <f>D116+D117</f>
        <v>10931490</v>
      </c>
      <c r="E115" s="313">
        <f>SUM(E116+E117)</f>
        <v>62040</v>
      </c>
      <c r="F115" s="308">
        <f t="shared" si="7"/>
        <v>-10869450</v>
      </c>
      <c r="G115" s="314">
        <f t="shared" si="8"/>
        <v>0.56753470935801076</v>
      </c>
      <c r="H115" s="337"/>
      <c r="I115" s="219"/>
      <c r="J115" s="310"/>
      <c r="K115" s="219"/>
      <c r="L115" s="219"/>
      <c r="M115" s="310"/>
      <c r="N115" s="219"/>
      <c r="O115" s="219"/>
      <c r="P115" s="338"/>
      <c r="Q115" s="339"/>
      <c r="S115" s="154"/>
      <c r="T115" s="154"/>
    </row>
    <row r="116" spans="1:20" s="105" customFormat="1" ht="20.100000000000001" customHeight="1" x14ac:dyDescent="0.15">
      <c r="A116" s="262"/>
      <c r="B116" s="257"/>
      <c r="C116" s="264" t="s">
        <v>28</v>
      </c>
      <c r="D116" s="313">
        <v>192760</v>
      </c>
      <c r="E116" s="313">
        <f>Q116</f>
        <v>41600</v>
      </c>
      <c r="F116" s="308">
        <f t="shared" si="7"/>
        <v>-151160</v>
      </c>
      <c r="G116" s="314">
        <f t="shared" si="8"/>
        <v>21.581240921352979</v>
      </c>
      <c r="H116" s="337" t="s">
        <v>28</v>
      </c>
      <c r="I116" s="219">
        <v>41600</v>
      </c>
      <c r="J116" s="310" t="s">
        <v>117</v>
      </c>
      <c r="K116" s="219" t="s">
        <v>13</v>
      </c>
      <c r="L116" s="219"/>
      <c r="M116" s="310"/>
      <c r="N116" s="219"/>
      <c r="O116" s="219">
        <v>1</v>
      </c>
      <c r="P116" s="338" t="s">
        <v>14</v>
      </c>
      <c r="Q116" s="315">
        <f>I116*O116</f>
        <v>41600</v>
      </c>
      <c r="S116" s="154"/>
      <c r="T116" s="154"/>
    </row>
    <row r="117" spans="1:20" s="105" customFormat="1" ht="20.100000000000001" customHeight="1" x14ac:dyDescent="0.15">
      <c r="A117" s="262"/>
      <c r="B117" s="320"/>
      <c r="C117" s="251" t="s">
        <v>7</v>
      </c>
      <c r="D117" s="252">
        <v>10738730</v>
      </c>
      <c r="E117" s="252">
        <f>Q117</f>
        <v>20440</v>
      </c>
      <c r="F117" s="230">
        <f t="shared" si="7"/>
        <v>-10718290</v>
      </c>
      <c r="G117" s="231">
        <f t="shared" si="8"/>
        <v>0.19033908106452066</v>
      </c>
      <c r="H117" s="275" t="s">
        <v>7</v>
      </c>
      <c r="I117" s="235"/>
      <c r="J117" s="254"/>
      <c r="K117" s="235"/>
      <c r="L117" s="235"/>
      <c r="M117" s="254"/>
      <c r="N117" s="235"/>
      <c r="O117" s="235"/>
      <c r="P117" s="255"/>
      <c r="Q117" s="237">
        <f>Q118+Q119</f>
        <v>20440</v>
      </c>
      <c r="S117" s="154"/>
      <c r="T117" s="154"/>
    </row>
    <row r="118" spans="1:20" s="105" customFormat="1" ht="20.100000000000001" customHeight="1" x14ac:dyDescent="0.15">
      <c r="A118" s="416"/>
      <c r="B118" s="257"/>
      <c r="C118" s="257"/>
      <c r="D118" s="417"/>
      <c r="E118" s="277"/>
      <c r="F118" s="180"/>
      <c r="G118" s="185"/>
      <c r="H118" s="182" t="s">
        <v>91</v>
      </c>
      <c r="I118" s="183">
        <v>10220</v>
      </c>
      <c r="J118" s="259" t="s">
        <v>5</v>
      </c>
      <c r="K118" s="183" t="s">
        <v>13</v>
      </c>
      <c r="L118" s="183"/>
      <c r="M118" s="259"/>
      <c r="N118" s="183"/>
      <c r="O118" s="183">
        <v>2</v>
      </c>
      <c r="P118" s="418" t="s">
        <v>115</v>
      </c>
      <c r="Q118" s="419">
        <f>I118*O118</f>
        <v>20440</v>
      </c>
      <c r="S118" s="154"/>
      <c r="T118" s="154"/>
    </row>
    <row r="119" spans="1:20" s="105" customFormat="1" ht="20.100000000000001" customHeight="1" x14ac:dyDescent="0.15">
      <c r="A119" s="420"/>
      <c r="B119" s="290"/>
      <c r="C119" s="290"/>
      <c r="D119" s="186"/>
      <c r="E119" s="421"/>
      <c r="F119" s="186"/>
      <c r="G119" s="422"/>
      <c r="H119" s="188" t="s">
        <v>62</v>
      </c>
      <c r="I119" s="189">
        <v>0</v>
      </c>
      <c r="J119" s="293" t="s">
        <v>5</v>
      </c>
      <c r="K119" s="189" t="s">
        <v>13</v>
      </c>
      <c r="L119" s="189"/>
      <c r="M119" s="293"/>
      <c r="N119" s="189"/>
      <c r="O119" s="189">
        <v>1</v>
      </c>
      <c r="P119" s="423" t="s">
        <v>14</v>
      </c>
      <c r="Q119" s="424">
        <f>I119*O119</f>
        <v>0</v>
      </c>
      <c r="S119" s="154"/>
      <c r="T119" s="154"/>
    </row>
    <row r="120" spans="1:20" ht="20.100000000000001" customHeight="1" x14ac:dyDescent="0.15"/>
  </sheetData>
  <mergeCells count="23">
    <mergeCell ref="A1:Q1"/>
    <mergeCell ref="A3:C3"/>
    <mergeCell ref="F3:G3"/>
    <mergeCell ref="H3:Q4"/>
    <mergeCell ref="P2:Q2"/>
    <mergeCell ref="D3:D4"/>
    <mergeCell ref="E3:E4"/>
    <mergeCell ref="A114:C114"/>
    <mergeCell ref="B115:C115"/>
    <mergeCell ref="A111:C111"/>
    <mergeCell ref="B112:C112"/>
    <mergeCell ref="B66:C66"/>
    <mergeCell ref="C97:C98"/>
    <mergeCell ref="A108:C108"/>
    <mergeCell ref="B109:C109"/>
    <mergeCell ref="A65:C65"/>
    <mergeCell ref="A6:C6"/>
    <mergeCell ref="B7:C7"/>
    <mergeCell ref="A5:C5"/>
    <mergeCell ref="B24:C24"/>
    <mergeCell ref="B34:C34"/>
    <mergeCell ref="A61:C61"/>
    <mergeCell ref="B62:C62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scale="80" fitToWidth="0" orientation="landscape" r:id="rId1"/>
  <headerFooter>
    <oddFooter>&amp;R&amp;"굴림,보통"&amp;9참좋은노인복지센터 (2020. 11.16)</oddFooter>
  </headerFooter>
  <rowBreaks count="4" manualBreakCount="4">
    <brk id="26" max="16" man="1"/>
    <brk id="54" max="16" man="1"/>
    <brk id="82" max="16" man="1"/>
    <brk id="110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60"/>
  <sheetViews>
    <sheetView showGridLines="0" view="pageBreakPreview" topLeftCell="A16" zoomScale="120" zoomScaleNormal="100" zoomScaleSheetLayoutView="120" workbookViewId="0">
      <selection activeCell="D21" sqref="D21"/>
    </sheetView>
  </sheetViews>
  <sheetFormatPr defaultRowHeight="13.5" x14ac:dyDescent="0.15"/>
  <cols>
    <col min="1" max="2" width="12.44140625" style="12" customWidth="1"/>
    <col min="3" max="5" width="16.21875" style="12" customWidth="1"/>
    <col min="8" max="8" width="11.77734375" bestFit="1" customWidth="1"/>
  </cols>
  <sheetData>
    <row r="1" spans="1:8" ht="39" customHeight="1" x14ac:dyDescent="0.15">
      <c r="A1" s="535" t="s">
        <v>88</v>
      </c>
      <c r="B1" s="535"/>
      <c r="C1" s="535"/>
      <c r="D1" s="535"/>
      <c r="E1" s="535"/>
    </row>
    <row r="2" spans="1:8" ht="21" customHeight="1" x14ac:dyDescent="0.15">
      <c r="A2" s="39" t="s">
        <v>200</v>
      </c>
      <c r="B2" s="430"/>
      <c r="C2" s="39"/>
      <c r="D2" s="39"/>
      <c r="E2" s="39"/>
    </row>
    <row r="3" spans="1:8" ht="21" customHeight="1" x14ac:dyDescent="0.15">
      <c r="A3" s="39" t="s">
        <v>84</v>
      </c>
      <c r="B3" s="430"/>
      <c r="C3" s="39"/>
      <c r="D3" s="39"/>
      <c r="E3" s="39"/>
    </row>
    <row r="4" spans="1:8" ht="14.25" customHeight="1" thickBot="1" x14ac:dyDescent="0.2">
      <c r="A4" s="172"/>
      <c r="B4" s="172"/>
      <c r="C4" s="172"/>
      <c r="D4" s="172"/>
      <c r="E4" s="30" t="s">
        <v>130</v>
      </c>
    </row>
    <row r="5" spans="1:8" ht="19.5" customHeight="1" thickBot="1" x14ac:dyDescent="0.2">
      <c r="A5" s="526" t="s">
        <v>232</v>
      </c>
      <c r="B5" s="545" t="s">
        <v>233</v>
      </c>
      <c r="C5" s="167" t="s">
        <v>128</v>
      </c>
      <c r="D5" s="167" t="s">
        <v>224</v>
      </c>
      <c r="E5" s="524" t="s">
        <v>74</v>
      </c>
    </row>
    <row r="6" spans="1:8" ht="19.5" customHeight="1" thickTop="1" thickBot="1" x14ac:dyDescent="0.2">
      <c r="A6" s="527"/>
      <c r="B6" s="546"/>
      <c r="C6" s="36" t="s">
        <v>223</v>
      </c>
      <c r="D6" s="36" t="s">
        <v>225</v>
      </c>
      <c r="E6" s="525"/>
    </row>
    <row r="7" spans="1:8" ht="19.5" customHeight="1" thickTop="1" thickBot="1" x14ac:dyDescent="0.2">
      <c r="A7" s="537" t="s">
        <v>37</v>
      </c>
      <c r="B7" s="520" t="s">
        <v>138</v>
      </c>
      <c r="C7" s="81">
        <f>세입예산!D8</f>
        <v>627487060</v>
      </c>
      <c r="D7" s="81">
        <f>세입예산!E8</f>
        <v>632838560</v>
      </c>
      <c r="E7" s="171">
        <f>D7-C7</f>
        <v>5351500</v>
      </c>
    </row>
    <row r="8" spans="1:8" ht="19.5" customHeight="1" thickTop="1" x14ac:dyDescent="0.15">
      <c r="A8" s="537"/>
      <c r="B8" s="453"/>
      <c r="C8" s="516" t="s">
        <v>256</v>
      </c>
      <c r="D8" s="517"/>
      <c r="E8" s="518"/>
    </row>
    <row r="9" spans="1:8" ht="19.5" customHeight="1" x14ac:dyDescent="0.15">
      <c r="A9" s="522" t="s">
        <v>132</v>
      </c>
      <c r="B9" s="519" t="s">
        <v>227</v>
      </c>
      <c r="C9" s="115">
        <f>세입예산!D18</f>
        <v>800000</v>
      </c>
      <c r="D9" s="115">
        <f>세입예산!E18</f>
        <v>200000</v>
      </c>
      <c r="E9" s="173">
        <f>D9-C9</f>
        <v>-600000</v>
      </c>
    </row>
    <row r="10" spans="1:8" ht="19.5" customHeight="1" x14ac:dyDescent="0.15">
      <c r="A10" s="529"/>
      <c r="B10" s="453"/>
      <c r="C10" s="541" t="s">
        <v>201</v>
      </c>
      <c r="D10" s="541"/>
      <c r="E10" s="542"/>
      <c r="H10" s="122"/>
    </row>
    <row r="11" spans="1:8" ht="19.5" customHeight="1" x14ac:dyDescent="0.15">
      <c r="A11" s="522" t="s">
        <v>133</v>
      </c>
      <c r="B11" s="519" t="s">
        <v>234</v>
      </c>
      <c r="C11" s="35">
        <f>세입예산!D22</f>
        <v>2400000</v>
      </c>
      <c r="D11" s="35">
        <f>세입예산!E22</f>
        <v>3000000</v>
      </c>
      <c r="E11" s="173">
        <f>D11-C11</f>
        <v>600000</v>
      </c>
    </row>
    <row r="12" spans="1:8" ht="19.5" customHeight="1" x14ac:dyDescent="0.15">
      <c r="A12" s="523"/>
      <c r="B12" s="453"/>
      <c r="C12" s="516" t="s">
        <v>260</v>
      </c>
      <c r="D12" s="517"/>
      <c r="E12" s="518"/>
    </row>
    <row r="13" spans="1:8" ht="19.5" customHeight="1" x14ac:dyDescent="0.15">
      <c r="A13" s="523"/>
      <c r="B13" s="459" t="s">
        <v>235</v>
      </c>
      <c r="C13" s="115">
        <f>세입예산!D23</f>
        <v>0</v>
      </c>
      <c r="D13" s="115">
        <f>세입예산!E23</f>
        <v>2000000</v>
      </c>
      <c r="E13" s="173">
        <f>D13-C13</f>
        <v>2000000</v>
      </c>
    </row>
    <row r="14" spans="1:8" ht="19.5" customHeight="1" x14ac:dyDescent="0.15">
      <c r="A14" s="529"/>
      <c r="B14" s="453"/>
      <c r="C14" s="541" t="s">
        <v>259</v>
      </c>
      <c r="D14" s="541"/>
      <c r="E14" s="542"/>
    </row>
    <row r="15" spans="1:8" ht="19.5" customHeight="1" x14ac:dyDescent="0.15">
      <c r="A15" s="523" t="s">
        <v>134</v>
      </c>
      <c r="B15" s="519" t="s">
        <v>236</v>
      </c>
      <c r="C15" s="51">
        <f>세입예산!D30</f>
        <v>39520</v>
      </c>
      <c r="D15" s="51">
        <f>세입예산!E30</f>
        <v>20440</v>
      </c>
      <c r="E15" s="174">
        <f>D15-C15</f>
        <v>-19080</v>
      </c>
    </row>
    <row r="16" spans="1:8" ht="19.5" customHeight="1" x14ac:dyDescent="0.15">
      <c r="A16" s="523"/>
      <c r="B16" s="453"/>
      <c r="C16" s="516" t="s">
        <v>262</v>
      </c>
      <c r="D16" s="517"/>
      <c r="E16" s="518"/>
    </row>
    <row r="17" spans="1:5" ht="19.5" customHeight="1" x14ac:dyDescent="0.15">
      <c r="A17" s="523"/>
      <c r="B17" s="459" t="s">
        <v>116</v>
      </c>
      <c r="C17" s="35">
        <f>세입예산!D31</f>
        <v>583420</v>
      </c>
      <c r="D17" s="433">
        <f>세입예산!E31</f>
        <v>500000</v>
      </c>
      <c r="E17" s="431">
        <f>D17-C17</f>
        <v>-83420</v>
      </c>
    </row>
    <row r="18" spans="1:5" ht="19.5" customHeight="1" thickBot="1" x14ac:dyDescent="0.2">
      <c r="A18" s="538"/>
      <c r="B18" s="521"/>
      <c r="C18" s="539" t="s">
        <v>261</v>
      </c>
      <c r="D18" s="539"/>
      <c r="E18" s="540"/>
    </row>
    <row r="19" spans="1:5" ht="19.5" customHeight="1" x14ac:dyDescent="0.15">
      <c r="A19" s="106"/>
      <c r="B19" s="106"/>
      <c r="C19" s="8"/>
      <c r="D19" s="9"/>
      <c r="E19" s="10"/>
    </row>
    <row r="20" spans="1:5" ht="19.5" customHeight="1" thickBot="1" x14ac:dyDescent="0.2">
      <c r="A20" s="536" t="s">
        <v>131</v>
      </c>
      <c r="B20" s="536"/>
      <c r="C20" s="536" t="s">
        <v>84</v>
      </c>
      <c r="D20" s="536" t="s">
        <v>84</v>
      </c>
      <c r="E20" s="536" t="s">
        <v>84</v>
      </c>
    </row>
    <row r="21" spans="1:5" ht="19.5" customHeight="1" thickBot="1" x14ac:dyDescent="0.2">
      <c r="A21" s="526" t="s">
        <v>232</v>
      </c>
      <c r="B21" s="545" t="s">
        <v>233</v>
      </c>
      <c r="C21" s="167" t="s">
        <v>128</v>
      </c>
      <c r="D21" s="167" t="s">
        <v>224</v>
      </c>
      <c r="E21" s="524" t="s">
        <v>74</v>
      </c>
    </row>
    <row r="22" spans="1:5" ht="19.5" customHeight="1" thickTop="1" thickBot="1" x14ac:dyDescent="0.2">
      <c r="A22" s="527"/>
      <c r="B22" s="546"/>
      <c r="C22" s="36" t="s">
        <v>223</v>
      </c>
      <c r="D22" s="36" t="s">
        <v>225</v>
      </c>
      <c r="E22" s="525"/>
    </row>
    <row r="23" spans="1:5" ht="19.5" customHeight="1" thickTop="1" x14ac:dyDescent="0.15">
      <c r="A23" s="528" t="s">
        <v>119</v>
      </c>
      <c r="B23" s="520" t="s">
        <v>237</v>
      </c>
      <c r="C23" s="113">
        <f>세출예산!D8</f>
        <v>477204360</v>
      </c>
      <c r="D23" s="113">
        <f>세출예산!E8</f>
        <v>488242560</v>
      </c>
      <c r="E23" s="168">
        <f>D23-C23</f>
        <v>11038200</v>
      </c>
    </row>
    <row r="24" spans="1:5" ht="19.5" customHeight="1" x14ac:dyDescent="0.15">
      <c r="A24" s="523"/>
      <c r="B24" s="453"/>
      <c r="C24" s="532" t="s">
        <v>246</v>
      </c>
      <c r="D24" s="533"/>
      <c r="E24" s="534"/>
    </row>
    <row r="25" spans="1:5" ht="19.5" customHeight="1" x14ac:dyDescent="0.15">
      <c r="A25" s="523"/>
      <c r="B25" s="519" t="s">
        <v>238</v>
      </c>
      <c r="C25" s="434">
        <f>세출예산!D17</f>
        <v>39974900</v>
      </c>
      <c r="D25" s="434">
        <f>세출예산!E17</f>
        <v>40896880</v>
      </c>
      <c r="E25" s="171">
        <f>D25-C25</f>
        <v>921980</v>
      </c>
    </row>
    <row r="26" spans="1:5" ht="19.5" customHeight="1" x14ac:dyDescent="0.15">
      <c r="A26" s="523"/>
      <c r="B26" s="453"/>
      <c r="C26" s="532" t="s">
        <v>257</v>
      </c>
      <c r="D26" s="533"/>
      <c r="E26" s="534"/>
    </row>
    <row r="27" spans="1:5" ht="19.5" customHeight="1" x14ac:dyDescent="0.15">
      <c r="A27" s="523"/>
      <c r="B27" s="459" t="s">
        <v>239</v>
      </c>
      <c r="C27" s="434">
        <f>세출예산!D18</f>
        <v>45475650</v>
      </c>
      <c r="D27" s="434">
        <f>세출예산!E18</f>
        <v>50155120</v>
      </c>
      <c r="E27" s="171">
        <f>D27-C27</f>
        <v>4679470</v>
      </c>
    </row>
    <row r="28" spans="1:5" ht="19.5" customHeight="1" x14ac:dyDescent="0.15">
      <c r="A28" s="529"/>
      <c r="B28" s="453"/>
      <c r="C28" s="530" t="s">
        <v>258</v>
      </c>
      <c r="D28" s="530"/>
      <c r="E28" s="531"/>
    </row>
    <row r="29" spans="1:5" ht="19.5" customHeight="1" x14ac:dyDescent="0.15">
      <c r="A29" s="522" t="s">
        <v>135</v>
      </c>
      <c r="B29" s="519" t="s">
        <v>240</v>
      </c>
      <c r="C29" s="116">
        <f>세출예산!D25</f>
        <v>720000</v>
      </c>
      <c r="D29" s="116">
        <f>세출예산!E25</f>
        <v>1320000</v>
      </c>
      <c r="E29" s="169">
        <f>D29-C29</f>
        <v>600000</v>
      </c>
    </row>
    <row r="30" spans="1:5" ht="19.5" customHeight="1" x14ac:dyDescent="0.15">
      <c r="A30" s="523"/>
      <c r="B30" s="459"/>
      <c r="C30" s="532" t="s">
        <v>247</v>
      </c>
      <c r="D30" s="533"/>
      <c r="E30" s="534"/>
    </row>
    <row r="31" spans="1:5" ht="19.5" customHeight="1" x14ac:dyDescent="0.15">
      <c r="A31" s="543" t="s">
        <v>120</v>
      </c>
      <c r="B31" s="519" t="s">
        <v>241</v>
      </c>
      <c r="C31" s="82">
        <f>세출예산!D35</f>
        <v>200000</v>
      </c>
      <c r="D31" s="82">
        <f>세출예산!E35</f>
        <v>400000</v>
      </c>
      <c r="E31" s="170">
        <f>D31-C31</f>
        <v>200000</v>
      </c>
    </row>
    <row r="32" spans="1:5" ht="19.5" customHeight="1" x14ac:dyDescent="0.15">
      <c r="A32" s="543"/>
      <c r="B32" s="453"/>
      <c r="C32" s="516" t="s">
        <v>248</v>
      </c>
      <c r="D32" s="517"/>
      <c r="E32" s="518"/>
    </row>
    <row r="33" spans="1:8" ht="19.5" customHeight="1" x14ac:dyDescent="0.15">
      <c r="A33" s="543"/>
      <c r="B33" s="459" t="s">
        <v>242</v>
      </c>
      <c r="C33" s="82">
        <f>세출예산!D36</f>
        <v>8400000</v>
      </c>
      <c r="D33" s="82">
        <f>세출예산!E36</f>
        <v>6000000</v>
      </c>
      <c r="E33" s="170">
        <f>D33-C33</f>
        <v>-2400000</v>
      </c>
    </row>
    <row r="34" spans="1:8" ht="19.5" customHeight="1" x14ac:dyDescent="0.15">
      <c r="A34" s="543"/>
      <c r="B34" s="459"/>
      <c r="C34" s="516" t="s">
        <v>250</v>
      </c>
      <c r="D34" s="517"/>
      <c r="E34" s="518"/>
    </row>
    <row r="35" spans="1:8" ht="19.5" customHeight="1" x14ac:dyDescent="0.15">
      <c r="A35" s="543"/>
      <c r="B35" s="519" t="s">
        <v>243</v>
      </c>
      <c r="C35" s="82">
        <f>세출예산!D40</f>
        <v>2556000</v>
      </c>
      <c r="D35" s="82">
        <f>세출예산!E40</f>
        <v>3480000</v>
      </c>
      <c r="E35" s="170">
        <f>D35-C35</f>
        <v>924000</v>
      </c>
    </row>
    <row r="36" spans="1:8" ht="19.5" customHeight="1" x14ac:dyDescent="0.15">
      <c r="A36" s="543"/>
      <c r="B36" s="459"/>
      <c r="C36" s="516" t="s">
        <v>249</v>
      </c>
      <c r="D36" s="517"/>
      <c r="E36" s="518"/>
    </row>
    <row r="37" spans="1:8" ht="19.5" customHeight="1" x14ac:dyDescent="0.15">
      <c r="A37" s="543"/>
      <c r="B37" s="459" t="s">
        <v>122</v>
      </c>
      <c r="C37" s="82">
        <f>세출예산!D52</f>
        <v>5020000</v>
      </c>
      <c r="D37" s="82">
        <f>세출예산!E52</f>
        <v>5660000</v>
      </c>
      <c r="E37" s="170">
        <f>D37-C37</f>
        <v>640000</v>
      </c>
    </row>
    <row r="38" spans="1:8" ht="19.5" customHeight="1" x14ac:dyDescent="0.15">
      <c r="A38" s="543"/>
      <c r="B38" s="453"/>
      <c r="C38" s="541" t="s">
        <v>202</v>
      </c>
      <c r="D38" s="541"/>
      <c r="E38" s="542"/>
      <c r="H38" s="122"/>
    </row>
    <row r="39" spans="1:8" ht="19.5" customHeight="1" thickBot="1" x14ac:dyDescent="0.2">
      <c r="A39" s="529" t="s">
        <v>102</v>
      </c>
      <c r="B39" s="519" t="s">
        <v>103</v>
      </c>
      <c r="C39" s="81">
        <f>세출예산!D67</f>
        <v>36342400</v>
      </c>
      <c r="D39" s="81">
        <f>세출예산!E67</f>
        <v>37882400</v>
      </c>
      <c r="E39" s="171">
        <f>D39-C39</f>
        <v>1540000</v>
      </c>
    </row>
    <row r="40" spans="1:8" ht="19.5" customHeight="1" thickTop="1" x14ac:dyDescent="0.15">
      <c r="A40" s="537"/>
      <c r="B40" s="453"/>
      <c r="C40" s="541" t="s">
        <v>251</v>
      </c>
      <c r="D40" s="541"/>
      <c r="E40" s="542"/>
    </row>
    <row r="41" spans="1:8" ht="19.5" customHeight="1" thickBot="1" x14ac:dyDescent="0.2">
      <c r="A41" s="529" t="s">
        <v>203</v>
      </c>
      <c r="B41" s="519" t="s">
        <v>204</v>
      </c>
      <c r="C41" s="81">
        <f>세출예산!D110</f>
        <v>25200</v>
      </c>
      <c r="D41" s="81">
        <f>세출예산!E110</f>
        <v>0</v>
      </c>
      <c r="E41" s="171">
        <f>D41-C41</f>
        <v>-25200</v>
      </c>
    </row>
    <row r="42" spans="1:8" ht="19.5" customHeight="1" thickTop="1" x14ac:dyDescent="0.15">
      <c r="A42" s="537"/>
      <c r="B42" s="453"/>
      <c r="C42" s="541" t="s">
        <v>252</v>
      </c>
      <c r="D42" s="541"/>
      <c r="E42" s="542"/>
    </row>
    <row r="43" spans="1:8" ht="19.5" customHeight="1" x14ac:dyDescent="0.15">
      <c r="A43" s="543" t="s">
        <v>68</v>
      </c>
      <c r="B43" s="519" t="s">
        <v>244</v>
      </c>
      <c r="C43" s="82">
        <f>세출예산!D116</f>
        <v>192760</v>
      </c>
      <c r="D43" s="82">
        <f>세출예산!E116</f>
        <v>41600</v>
      </c>
      <c r="E43" s="170">
        <f>D43-C43</f>
        <v>-151160</v>
      </c>
    </row>
    <row r="44" spans="1:8" ht="19.5" customHeight="1" x14ac:dyDescent="0.15">
      <c r="A44" s="522"/>
      <c r="B44" s="459"/>
      <c r="C44" s="516" t="s">
        <v>253</v>
      </c>
      <c r="D44" s="517"/>
      <c r="E44" s="518"/>
    </row>
    <row r="45" spans="1:8" ht="19.5" customHeight="1" x14ac:dyDescent="0.15">
      <c r="A45" s="522"/>
      <c r="B45" s="519" t="s">
        <v>245</v>
      </c>
      <c r="C45" s="82">
        <f>세출예산!D117</f>
        <v>10738730</v>
      </c>
      <c r="D45" s="82">
        <f>세출예산!E117</f>
        <v>20440</v>
      </c>
      <c r="E45" s="170">
        <f>D45-C45</f>
        <v>-10718290</v>
      </c>
    </row>
    <row r="46" spans="1:8" ht="19.5" customHeight="1" thickBot="1" x14ac:dyDescent="0.2">
      <c r="A46" s="544"/>
      <c r="B46" s="521"/>
      <c r="C46" s="539" t="s">
        <v>254</v>
      </c>
      <c r="D46" s="539"/>
      <c r="E46" s="540"/>
    </row>
    <row r="47" spans="1:8" ht="21" customHeight="1" x14ac:dyDescent="0.15">
      <c r="A47" s="67"/>
      <c r="B47" s="67"/>
      <c r="C47" s="79"/>
      <c r="D47" s="79"/>
      <c r="E47" s="79"/>
    </row>
    <row r="48" spans="1:8" ht="21" customHeight="1" x14ac:dyDescent="0.15">
      <c r="A48" s="67"/>
      <c r="B48" s="67"/>
      <c r="C48" s="79"/>
      <c r="D48" s="79"/>
      <c r="E48" s="79"/>
    </row>
    <row r="49" spans="1:5" ht="21" customHeight="1" x14ac:dyDescent="0.15">
      <c r="A49"/>
      <c r="B49"/>
      <c r="C49"/>
      <c r="D49"/>
      <c r="E49"/>
    </row>
    <row r="50" spans="1:5" ht="21" customHeight="1" x14ac:dyDescent="0.15">
      <c r="A50"/>
      <c r="B50"/>
      <c r="C50"/>
      <c r="D50"/>
      <c r="E50"/>
    </row>
    <row r="51" spans="1:5" ht="21" customHeight="1" x14ac:dyDescent="0.15">
      <c r="A51" s="11"/>
      <c r="B51" s="11"/>
    </row>
    <row r="52" spans="1:5" ht="21" customHeight="1" x14ac:dyDescent="0.15"/>
    <row r="53" spans="1:5" ht="21" customHeight="1" x14ac:dyDescent="0.15"/>
    <row r="54" spans="1:5" ht="21" customHeight="1" x14ac:dyDescent="0.15"/>
    <row r="55" spans="1:5" ht="21" customHeight="1" x14ac:dyDescent="0.15"/>
    <row r="56" spans="1:5" ht="21" customHeight="1" x14ac:dyDescent="0.15"/>
    <row r="57" spans="1:5" ht="21" customHeight="1" x14ac:dyDescent="0.15"/>
    <row r="58" spans="1:5" ht="21" customHeight="1" x14ac:dyDescent="0.15"/>
    <row r="59" spans="1:5" ht="21" customHeight="1" x14ac:dyDescent="0.15"/>
    <row r="60" spans="1:5" ht="21" customHeight="1" x14ac:dyDescent="0.15"/>
  </sheetData>
  <mergeCells count="54">
    <mergeCell ref="A43:A46"/>
    <mergeCell ref="C46:E46"/>
    <mergeCell ref="A31:A38"/>
    <mergeCell ref="C38:E38"/>
    <mergeCell ref="A39:A40"/>
    <mergeCell ref="C40:E40"/>
    <mergeCell ref="C44:E44"/>
    <mergeCell ref="A41:A42"/>
    <mergeCell ref="C42:E42"/>
    <mergeCell ref="B39:B40"/>
    <mergeCell ref="B41:B42"/>
    <mergeCell ref="A1:E1"/>
    <mergeCell ref="A20:E20"/>
    <mergeCell ref="A7:A8"/>
    <mergeCell ref="A5:A6"/>
    <mergeCell ref="E5:E6"/>
    <mergeCell ref="A15:A18"/>
    <mergeCell ref="C18:E18"/>
    <mergeCell ref="A9:A10"/>
    <mergeCell ref="C10:E10"/>
    <mergeCell ref="A11:A14"/>
    <mergeCell ref="C14:E14"/>
    <mergeCell ref="C8:E8"/>
    <mergeCell ref="B5:B6"/>
    <mergeCell ref="C16:E16"/>
    <mergeCell ref="C12:E12"/>
    <mergeCell ref="A29:A30"/>
    <mergeCell ref="E21:E22"/>
    <mergeCell ref="A21:A22"/>
    <mergeCell ref="A23:A28"/>
    <mergeCell ref="C28:E28"/>
    <mergeCell ref="C24:E24"/>
    <mergeCell ref="C26:E26"/>
    <mergeCell ref="C30:E30"/>
    <mergeCell ref="B45:B46"/>
    <mergeCell ref="B15:B16"/>
    <mergeCell ref="B17:B18"/>
    <mergeCell ref="B21:B22"/>
    <mergeCell ref="B7:B8"/>
    <mergeCell ref="B9:B10"/>
    <mergeCell ref="B11:B12"/>
    <mergeCell ref="B13:B14"/>
    <mergeCell ref="B43:B44"/>
    <mergeCell ref="B23:B24"/>
    <mergeCell ref="B25:B26"/>
    <mergeCell ref="B27:B28"/>
    <mergeCell ref="B29:B30"/>
    <mergeCell ref="B37:B38"/>
    <mergeCell ref="C32:E32"/>
    <mergeCell ref="B31:B32"/>
    <mergeCell ref="B33:B34"/>
    <mergeCell ref="B35:B36"/>
    <mergeCell ref="C34:E34"/>
    <mergeCell ref="C36:E36"/>
  </mergeCells>
  <phoneticPr fontId="19" type="noConversion"/>
  <pageMargins left="0.78740157480314965" right="0.74803149606299213" top="0.98425196850393704" bottom="0.98425196850393704" header="0.51181102362204722" footer="0.51181102362204722"/>
  <pageSetup paperSize="9" scale="96" firstPageNumber="185" orientation="portrait" useFirstPageNumber="1" r:id="rId1"/>
  <headerFooter>
    <oddFooter>&amp;R참좋은노인복지센터 (2020. 11.16)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8</vt:i4>
      </vt:variant>
    </vt:vector>
  </HeadingPairs>
  <TitlesOfParts>
    <vt:vector size="14" baseType="lpstr">
      <vt:lpstr>표지</vt:lpstr>
      <vt:lpstr>예산총칙</vt:lpstr>
      <vt:lpstr>예산총괄</vt:lpstr>
      <vt:lpstr>세입예산</vt:lpstr>
      <vt:lpstr>세출예산</vt:lpstr>
      <vt:lpstr>예산증감내용</vt:lpstr>
      <vt:lpstr>세입예산!Consolidate_Area</vt:lpstr>
      <vt:lpstr>세출예산!Consolidate_Area</vt:lpstr>
      <vt:lpstr>예산증감내용!Consolidate_Area</vt:lpstr>
      <vt:lpstr>예산총괄!Consolidate_Area</vt:lpstr>
      <vt:lpstr>표지!Consolidate_Area</vt:lpstr>
      <vt:lpstr>세입예산!Print_Area</vt:lpstr>
      <vt:lpstr>세출예산!Print_Area</vt:lpstr>
      <vt:lpstr>예산총칙!Print_Area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USER</cp:lastModifiedBy>
  <cp:revision>50</cp:revision>
  <cp:lastPrinted>2020-11-17T07:12:11Z</cp:lastPrinted>
  <dcterms:created xsi:type="dcterms:W3CDTF">2016-12-07T07:13:09Z</dcterms:created>
  <dcterms:modified xsi:type="dcterms:W3CDTF">2020-11-20T10:31:19Z</dcterms:modified>
</cp:coreProperties>
</file>