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328"/>
  <workbookPr/>
  <mc:AlternateContent xmlns:mc="http://schemas.openxmlformats.org/markup-compatibility/2006">
    <mc:Choice Requires="x15">
      <x15ac:absPath xmlns:x15ac="http://schemas.microsoft.com/office/spreadsheetml/2010/11/ac" url="d:\user\Desktop\결산추경 및 최초예산\참좋은노인복지센터 최초예산\"/>
    </mc:Choice>
  </mc:AlternateContent>
  <xr:revisionPtr revIDLastSave="0" documentId="13_ncr:1_{CC00DB55-0889-488F-B05E-3AB2152A6761}" xr6:coauthVersionLast="45" xr6:coauthVersionMax="45" xr10:uidLastSave="{00000000-0000-0000-0000-000000000000}"/>
  <bookViews>
    <workbookView xWindow="-120" yWindow="-120" windowWidth="29040" windowHeight="15840" activeTab="4" xr2:uid="{00000000-000D-0000-FFFF-FFFF00000000}"/>
  </bookViews>
  <sheets>
    <sheet name="표지" sheetId="1" r:id="rId1"/>
    <sheet name="예산총칙" sheetId="2" r:id="rId2"/>
    <sheet name="예산총괄" sheetId="3" r:id="rId3"/>
    <sheet name="세입예산" sheetId="4" r:id="rId4"/>
    <sheet name="세출예산" sheetId="5" r:id="rId5"/>
    <sheet name="예산증감내용" sheetId="6" r:id="rId6"/>
  </sheets>
  <definedNames>
    <definedName name="_xlnm.Consolidate_Area" localSheetId="3">세입예산!$A$1:$Q$43</definedName>
    <definedName name="_xlnm.Consolidate_Area" localSheetId="4">세출예산!$A$1:$Q$110</definedName>
    <definedName name="_xlnm.Consolidate_Area" localSheetId="5">예산증감내용!$A$1:$E$51</definedName>
    <definedName name="_xlnm.Consolidate_Area" localSheetId="2">예산총괄!$A$1:$E$23</definedName>
    <definedName name="_xlnm.Consolidate_Area" localSheetId="0">표지!$A$1:$A$13</definedName>
    <definedName name="_xlnm.Consolidate_Area">#REF!</definedName>
    <definedName name="_xlnm.Print_Area" localSheetId="3">세입예산!$A$1:$Q$43</definedName>
    <definedName name="_xlnm.Print_Area" localSheetId="4">세출예산!$A$1:$Q$110</definedName>
    <definedName name="_xlnm.Print_Area" localSheetId="5">예산증감내용!$A$1:$E$50</definedName>
  </definedNames>
  <calcPr calcId="181029"/>
</workbook>
</file>

<file path=xl/calcChain.xml><?xml version="1.0" encoding="utf-8"?>
<calcChain xmlns="http://schemas.openxmlformats.org/spreadsheetml/2006/main">
  <c r="E39" i="6" l="1"/>
  <c r="D39" i="6"/>
  <c r="C39" i="6"/>
  <c r="G74" i="5" l="1"/>
  <c r="G75" i="5"/>
  <c r="Q110" i="5" l="1"/>
  <c r="Q109" i="5"/>
  <c r="D41" i="6" l="1"/>
  <c r="E41" i="6" s="1"/>
  <c r="C41" i="6"/>
  <c r="D33" i="6"/>
  <c r="C33" i="6"/>
  <c r="D31" i="6"/>
  <c r="C31" i="6"/>
  <c r="S16" i="5"/>
  <c r="D49" i="6"/>
  <c r="C49" i="6"/>
  <c r="D47" i="6"/>
  <c r="C47" i="6"/>
  <c r="D45" i="6"/>
  <c r="C45" i="6"/>
  <c r="C43" i="6"/>
  <c r="D37" i="6"/>
  <c r="C37" i="6"/>
  <c r="D35" i="6"/>
  <c r="C35" i="6"/>
  <c r="D29" i="6"/>
  <c r="C29" i="6"/>
  <c r="D27" i="6"/>
  <c r="C27" i="6"/>
  <c r="D25" i="6"/>
  <c r="C25" i="6"/>
  <c r="D23" i="6"/>
  <c r="C23" i="6"/>
  <c r="E33" i="6" l="1"/>
  <c r="E31" i="6"/>
  <c r="E47" i="6"/>
  <c r="E25" i="6"/>
  <c r="E49" i="6"/>
  <c r="E35" i="6"/>
  <c r="E27" i="6"/>
  <c r="E29" i="6"/>
  <c r="D17" i="6" l="1"/>
  <c r="C17" i="6"/>
  <c r="D15" i="6"/>
  <c r="C15" i="6"/>
  <c r="D13" i="6"/>
  <c r="C13" i="6"/>
  <c r="D11" i="6"/>
  <c r="C11" i="6"/>
  <c r="D9" i="6"/>
  <c r="C9" i="6"/>
  <c r="D7" i="6"/>
  <c r="C7" i="6"/>
  <c r="E13" i="6" l="1"/>
  <c r="E17" i="6"/>
  <c r="G33" i="4" l="1"/>
  <c r="F33" i="4"/>
  <c r="E33" i="4"/>
  <c r="E32" i="4"/>
  <c r="D31" i="4"/>
  <c r="E31" i="4" l="1"/>
  <c r="E101" i="5"/>
  <c r="D104" i="5" l="1"/>
  <c r="Q11" i="5" l="1"/>
  <c r="Q10" i="5"/>
  <c r="V12" i="5"/>
  <c r="T12" i="4"/>
  <c r="T11" i="4"/>
  <c r="T10" i="4"/>
  <c r="V23" i="4"/>
  <c r="V21" i="4"/>
  <c r="V19" i="4"/>
  <c r="V17" i="4"/>
  <c r="Q60" i="5" l="1"/>
  <c r="Q86" i="5"/>
  <c r="Q79" i="5"/>
  <c r="Q68" i="5" l="1"/>
  <c r="Q67" i="5"/>
  <c r="Q65" i="5"/>
  <c r="Q64" i="5"/>
  <c r="Q63" i="5"/>
  <c r="Q62" i="5"/>
  <c r="Q59" i="5"/>
  <c r="Q58" i="5" s="1"/>
  <c r="Q44" i="5"/>
  <c r="Q48" i="5"/>
  <c r="Q49" i="5"/>
  <c r="Q50" i="5"/>
  <c r="Q47" i="5"/>
  <c r="Q45" i="5"/>
  <c r="Q35" i="5"/>
  <c r="E34" i="5" s="1"/>
  <c r="D37" i="5"/>
  <c r="Q66" i="5" l="1"/>
  <c r="Q61" i="5"/>
  <c r="Q102" i="5"/>
  <c r="Q95" i="5" l="1"/>
  <c r="D7" i="5"/>
  <c r="C15" i="3" s="1"/>
  <c r="Q57" i="5" l="1"/>
  <c r="Q56" i="5"/>
  <c r="Q70" i="5"/>
  <c r="Q69" i="5" s="1"/>
  <c r="E58" i="5" s="1"/>
  <c r="Q33" i="4"/>
  <c r="E55" i="5" l="1"/>
  <c r="G55" i="5" s="1"/>
  <c r="Q39" i="4"/>
  <c r="F55" i="5" l="1"/>
  <c r="D16" i="4" l="1"/>
  <c r="D108" i="5" l="1"/>
  <c r="D103" i="5"/>
  <c r="D77" i="5"/>
  <c r="D33" i="5"/>
  <c r="Q43" i="4" l="1"/>
  <c r="E42" i="4" s="1"/>
  <c r="Q41" i="4"/>
  <c r="E40" i="4" s="1"/>
  <c r="Q38" i="4"/>
  <c r="E36" i="4" s="1"/>
  <c r="Q37" i="4"/>
  <c r="F40" i="4" l="1"/>
  <c r="E110" i="5"/>
  <c r="F110" i="5" s="1"/>
  <c r="E109" i="5"/>
  <c r="F109" i="5" s="1"/>
  <c r="E105" i="5"/>
  <c r="F105" i="5" s="1"/>
  <c r="F101" i="5"/>
  <c r="E92" i="5"/>
  <c r="F92" i="5" s="1"/>
  <c r="E74" i="5"/>
  <c r="F74" i="5" s="1"/>
  <c r="E73" i="5"/>
  <c r="Q42" i="5"/>
  <c r="Q41" i="5"/>
  <c r="Q40" i="5"/>
  <c r="E38" i="5"/>
  <c r="E36" i="5"/>
  <c r="E33" i="5" s="1"/>
  <c r="E106" i="5"/>
  <c r="F106" i="5" s="1"/>
  <c r="Q98" i="5"/>
  <c r="Q97" i="5"/>
  <c r="Q96" i="5"/>
  <c r="Q94" i="5"/>
  <c r="Q92" i="5"/>
  <c r="Q89" i="5"/>
  <c r="Q88" i="5"/>
  <c r="Q85" i="5"/>
  <c r="Q84" i="5"/>
  <c r="Q82" i="5"/>
  <c r="Q81" i="5"/>
  <c r="Q80" i="5"/>
  <c r="E75" i="5"/>
  <c r="F75" i="5" s="1"/>
  <c r="Q54" i="5"/>
  <c r="Q53" i="5"/>
  <c r="Q51" i="5"/>
  <c r="Q46" i="5"/>
  <c r="Q43" i="5" s="1"/>
  <c r="E43" i="5" s="1"/>
  <c r="Q21" i="5"/>
  <c r="Q20" i="5" s="1"/>
  <c r="Q19" i="5"/>
  <c r="Q83" i="5" l="1"/>
  <c r="Q78" i="5" s="1"/>
  <c r="E35" i="4"/>
  <c r="E34" i="4" s="1"/>
  <c r="F38" i="5"/>
  <c r="F36" i="4"/>
  <c r="Q87" i="5"/>
  <c r="E39" i="5"/>
  <c r="F39" i="5" s="1"/>
  <c r="E100" i="5"/>
  <c r="Q18" i="5"/>
  <c r="E52" i="5"/>
  <c r="F52" i="5" s="1"/>
  <c r="F58" i="5"/>
  <c r="Q93" i="5"/>
  <c r="E93" i="5" s="1"/>
  <c r="E72" i="5"/>
  <c r="E108" i="5"/>
  <c r="E107" i="5" s="1"/>
  <c r="E104" i="5"/>
  <c r="F73" i="5"/>
  <c r="E91" i="5" l="1"/>
  <c r="D43" i="6"/>
  <c r="E37" i="5"/>
  <c r="E78" i="5"/>
  <c r="F78" i="5" s="1"/>
  <c r="F93" i="5"/>
  <c r="E103" i="5"/>
  <c r="E99" i="5"/>
  <c r="E71" i="5"/>
  <c r="F43" i="5" l="1"/>
  <c r="E77" i="5"/>
  <c r="D91" i="5" l="1"/>
  <c r="F91" i="5" s="1"/>
  <c r="F77" i="5"/>
  <c r="D6" i="5"/>
  <c r="D5" i="5" s="1"/>
  <c r="D15" i="4"/>
  <c r="D35" i="4"/>
  <c r="F35" i="4" s="1"/>
  <c r="F34" i="4" s="1"/>
  <c r="F42" i="4"/>
  <c r="D7" i="4"/>
  <c r="D6" i="4" s="1"/>
  <c r="D30" i="4" l="1"/>
  <c r="D34" i="4"/>
  <c r="D76" i="5" l="1"/>
  <c r="D22" i="3"/>
  <c r="E90" i="5"/>
  <c r="D90" i="5" l="1"/>
  <c r="F90" i="5" l="1"/>
  <c r="E43" i="6"/>
  <c r="F103" i="5"/>
  <c r="D100" i="5"/>
  <c r="F100" i="5" s="1"/>
  <c r="D72" i="5"/>
  <c r="D99" i="5" l="1"/>
  <c r="F99" i="5" s="1"/>
  <c r="D71" i="5"/>
  <c r="F72" i="5"/>
  <c r="C22" i="3"/>
  <c r="F104" i="5"/>
  <c r="C19" i="3"/>
  <c r="C18" i="3"/>
  <c r="D23" i="3"/>
  <c r="C21" i="3"/>
  <c r="D20" i="3"/>
  <c r="C20" i="3"/>
  <c r="C17" i="3"/>
  <c r="F33" i="5" l="1"/>
  <c r="C16" i="3"/>
  <c r="F71" i="5"/>
  <c r="E37" i="6"/>
  <c r="D21" i="3"/>
  <c r="D16" i="3"/>
  <c r="D18" i="3" l="1"/>
  <c r="C8" i="3" l="1"/>
  <c r="C7" i="3"/>
  <c r="C6" i="3"/>
  <c r="G110" i="5" l="1"/>
  <c r="G105" i="5"/>
  <c r="G101" i="5"/>
  <c r="G36" i="5"/>
  <c r="Q32" i="4"/>
  <c r="Q27" i="4"/>
  <c r="Q26" i="4" s="1"/>
  <c r="Q25" i="4"/>
  <c r="Q24" i="4" s="1"/>
  <c r="F32" i="4" l="1"/>
  <c r="G109" i="5"/>
  <c r="G73" i="5"/>
  <c r="G72" i="5"/>
  <c r="G34" i="5"/>
  <c r="Q17" i="5"/>
  <c r="Q16" i="5" s="1"/>
  <c r="Q15" i="5"/>
  <c r="E30" i="4" l="1"/>
  <c r="D8" i="3" s="1"/>
  <c r="F31" i="4"/>
  <c r="F30" i="4" s="1"/>
  <c r="G71" i="5"/>
  <c r="G104" i="5"/>
  <c r="G42" i="4"/>
  <c r="G30" i="4"/>
  <c r="E11" i="6" l="1"/>
  <c r="E8" i="3"/>
  <c r="G36" i="4"/>
  <c r="G31" i="4" l="1"/>
  <c r="G32" i="4" l="1"/>
  <c r="D5" i="4" l="1"/>
  <c r="C9" i="3"/>
  <c r="C5" i="3" s="1"/>
  <c r="Q24" i="5" l="1"/>
  <c r="Q23" i="5"/>
  <c r="Q22" i="5" l="1"/>
  <c r="F108" i="5"/>
  <c r="G93" i="5" l="1"/>
  <c r="G108" i="5"/>
  <c r="G91" i="5"/>
  <c r="Q23" i="4"/>
  <c r="I14" i="5" l="1"/>
  <c r="Q14" i="5" s="1"/>
  <c r="Q13" i="5" l="1"/>
  <c r="Q12" i="5" s="1"/>
  <c r="E12" i="5" s="1"/>
  <c r="Q9" i="5"/>
  <c r="E8" i="5" s="1"/>
  <c r="Q29" i="4"/>
  <c r="Q28" i="4" s="1"/>
  <c r="E28" i="4" s="1"/>
  <c r="Q22" i="4"/>
  <c r="Q21" i="4"/>
  <c r="Q20" i="4"/>
  <c r="Q19" i="4"/>
  <c r="Q18" i="4"/>
  <c r="Q13" i="4"/>
  <c r="Q12" i="4"/>
  <c r="Q11" i="4"/>
  <c r="Q10" i="4"/>
  <c r="Q9" i="4"/>
  <c r="I26" i="5" l="1"/>
  <c r="I31" i="5" s="1"/>
  <c r="G8" i="5"/>
  <c r="E8" i="4"/>
  <c r="E7" i="4" s="1"/>
  <c r="E6" i="4" s="1"/>
  <c r="Q17" i="4"/>
  <c r="E17" i="4" s="1"/>
  <c r="F28" i="4"/>
  <c r="E76" i="5"/>
  <c r="G40" i="4"/>
  <c r="F37" i="5"/>
  <c r="G52" i="5"/>
  <c r="G38" i="5"/>
  <c r="G58" i="5"/>
  <c r="G28" i="4"/>
  <c r="I28" i="5" l="1"/>
  <c r="Q28" i="5" s="1"/>
  <c r="E16" i="4"/>
  <c r="E15" i="4" s="1"/>
  <c r="E5" i="4" s="1"/>
  <c r="G5" i="4" s="1"/>
  <c r="F17" i="4"/>
  <c r="F16" i="4" s="1"/>
  <c r="F76" i="5"/>
  <c r="G43" i="5"/>
  <c r="G35" i="4"/>
  <c r="G8" i="4"/>
  <c r="F8" i="5"/>
  <c r="F8" i="4"/>
  <c r="F12" i="5"/>
  <c r="G12" i="5"/>
  <c r="G100" i="5"/>
  <c r="G33" i="5"/>
  <c r="G39" i="5"/>
  <c r="D107" i="5"/>
  <c r="F5" i="4" l="1"/>
  <c r="F107" i="5"/>
  <c r="I32" i="5"/>
  <c r="Q32" i="5" s="1"/>
  <c r="Q26" i="5"/>
  <c r="E25" i="5" s="1"/>
  <c r="I29" i="5"/>
  <c r="Q29" i="5" s="1"/>
  <c r="I30" i="5" s="1"/>
  <c r="Q30" i="5" s="1"/>
  <c r="D7" i="3"/>
  <c r="C23" i="3"/>
  <c r="E23" i="3" s="1"/>
  <c r="G17" i="4"/>
  <c r="D9" i="3"/>
  <c r="E9" i="3" s="1"/>
  <c r="G34" i="4"/>
  <c r="D17" i="3"/>
  <c r="G7" i="4"/>
  <c r="F7" i="4"/>
  <c r="D6" i="3"/>
  <c r="G103" i="5"/>
  <c r="G99" i="5"/>
  <c r="G107" i="5"/>
  <c r="G78" i="5"/>
  <c r="D19" i="3"/>
  <c r="G6" i="4"/>
  <c r="F6" i="4"/>
  <c r="E16" i="3"/>
  <c r="E18" i="3"/>
  <c r="E22" i="3"/>
  <c r="E21" i="3"/>
  <c r="E7" i="3" l="1"/>
  <c r="E9" i="6"/>
  <c r="Q31" i="5"/>
  <c r="Q27" i="5" s="1"/>
  <c r="E27" i="5" s="1"/>
  <c r="E7" i="5" s="1"/>
  <c r="E6" i="5" s="1"/>
  <c r="E5" i="5" s="1"/>
  <c r="S17" i="5" s="1"/>
  <c r="S18" i="5" s="1"/>
  <c r="F25" i="5"/>
  <c r="G16" i="4"/>
  <c r="C14" i="3"/>
  <c r="E19" i="3"/>
  <c r="E6" i="3"/>
  <c r="D5" i="3"/>
  <c r="E5" i="3" s="1"/>
  <c r="G90" i="5"/>
  <c r="G77" i="5"/>
  <c r="G37" i="5"/>
  <c r="F15" i="4"/>
  <c r="G15" i="4"/>
  <c r="E15" i="6"/>
  <c r="E45" i="6"/>
  <c r="F27" i="5" l="1"/>
  <c r="G76" i="5"/>
  <c r="E20" i="3"/>
  <c r="G25" i="5"/>
  <c r="E17" i="3"/>
  <c r="D15" i="3" l="1"/>
  <c r="G27" i="5"/>
  <c r="E7" i="6"/>
  <c r="G7" i="5" l="1"/>
  <c r="F7" i="5" l="1"/>
  <c r="E23" i="6"/>
  <c r="F6" i="5" l="1"/>
  <c r="G6" i="5"/>
  <c r="G5" i="5"/>
  <c r="F5" i="5"/>
  <c r="E15" i="3"/>
  <c r="D14" i="3"/>
  <c r="E14" i="3" l="1"/>
</calcChain>
</file>

<file path=xl/sharedStrings.xml><?xml version="1.0" encoding="utf-8"?>
<sst xmlns="http://schemas.openxmlformats.org/spreadsheetml/2006/main" count="654" uniqueCount="254">
  <si>
    <t>3. 본 예산은 사회복지법인 재무회계규칙 제 2장 예산과결산에 의거 편성하며 집행한다.</t>
  </si>
  <si>
    <t xml:space="preserve">7. 세출예산에서 초과지출이 발생할 경우에 동일관 내의 목간전용으로 부족한 예산을  </t>
  </si>
  <si>
    <t>운영비</t>
  </si>
  <si>
    <t>/</t>
  </si>
  <si>
    <t>이월금</t>
  </si>
  <si>
    <t>액수</t>
  </si>
  <si>
    <t>목</t>
  </si>
  <si>
    <t>액 수</t>
  </si>
  <si>
    <t>예비비</t>
  </si>
  <si>
    <t>여비</t>
  </si>
  <si>
    <t>사무비</t>
  </si>
  <si>
    <t>전출금</t>
  </si>
  <si>
    <t>시설비</t>
  </si>
  <si>
    <t>차량비</t>
  </si>
  <si>
    <t>x</t>
  </si>
  <si>
    <t>회</t>
  </si>
  <si>
    <t>급여</t>
  </si>
  <si>
    <t>잡지출</t>
  </si>
  <si>
    <t>항</t>
  </si>
  <si>
    <t>사업비</t>
  </si>
  <si>
    <t>원</t>
  </si>
  <si>
    <t>잡수입</t>
  </si>
  <si>
    <t xml:space="preserve">항 </t>
  </si>
  <si>
    <t>월</t>
  </si>
  <si>
    <t>인건비</t>
  </si>
  <si>
    <t>증감율</t>
  </si>
  <si>
    <t>관</t>
  </si>
  <si>
    <t>×</t>
  </si>
  <si>
    <t>명</t>
  </si>
  <si>
    <t xml:space="preserve">관 </t>
  </si>
  <si>
    <t>회의비</t>
  </si>
  <si>
    <t>일</t>
  </si>
  <si>
    <t>%</t>
  </si>
  <si>
    <t>총계</t>
  </si>
  <si>
    <t>과목</t>
  </si>
  <si>
    <t>자산취득비</t>
  </si>
  <si>
    <t>기타운영비</t>
  </si>
  <si>
    <t>시설장비유지비</t>
  </si>
  <si>
    <t>증갑(B-A)</t>
  </si>
  <si>
    <t>사회보험부담금</t>
  </si>
  <si>
    <t>업무추진비</t>
  </si>
  <si>
    <t>요양급여수입</t>
  </si>
  <si>
    <t>운영충당적립금</t>
  </si>
  <si>
    <t>기관운영비</t>
  </si>
  <si>
    <t>재산조성비</t>
  </si>
  <si>
    <t>이용자비용수입</t>
  </si>
  <si>
    <t>산출근거</t>
  </si>
  <si>
    <t>예금이자수입</t>
  </si>
  <si>
    <t>직원식대</t>
  </si>
  <si>
    <t xml:space="preserve">    집행 할 수가 있다.</t>
  </si>
  <si>
    <t>사회복지법인 무일복지재단</t>
  </si>
  <si>
    <t>○ 세입의 주요내용</t>
  </si>
  <si>
    <t>(단위 : 원)</t>
  </si>
  <si>
    <t>장기요양급여수입</t>
  </si>
  <si>
    <t>시설환경개선준비금</t>
  </si>
  <si>
    <t>인   건   비</t>
  </si>
  <si>
    <t>퇴직금및퇴직적립금</t>
  </si>
  <si>
    <t>증 감(B-A)</t>
  </si>
  <si>
    <t>수용비 및 수수료</t>
  </si>
  <si>
    <t>운   영   비</t>
  </si>
  <si>
    <t>퇴직금 및 퇴직적립금</t>
  </si>
  <si>
    <t>총        계</t>
  </si>
  <si>
    <t xml:space="preserve"> 예  산  총  칙</t>
  </si>
  <si>
    <t>총       계</t>
  </si>
  <si>
    <t>시   설   비</t>
  </si>
  <si>
    <t>사회보험부담비용</t>
  </si>
  <si>
    <t>참좋은노인복지센터</t>
  </si>
  <si>
    <t>세                    출</t>
  </si>
  <si>
    <t>세                  입</t>
  </si>
  <si>
    <t xml:space="preserve">                (단위: 원)</t>
  </si>
  <si>
    <t xml:space="preserve"> 예산 증감사항 및 주요내용(방문요양)</t>
  </si>
  <si>
    <t>■ 사업장명 : 참좋은노인복지센터</t>
  </si>
  <si>
    <t>예비비</t>
    <phoneticPr fontId="19" type="noConversion"/>
  </si>
  <si>
    <t>입소자(이용자)부담금수입</t>
    <phoneticPr fontId="19" type="noConversion"/>
  </si>
  <si>
    <t>입소(이용)비용수입</t>
    <phoneticPr fontId="19" type="noConversion"/>
  </si>
  <si>
    <t>본인부담금수입</t>
    <phoneticPr fontId="19" type="noConversion"/>
  </si>
  <si>
    <t>요양급여수입</t>
    <phoneticPr fontId="19" type="noConversion"/>
  </si>
  <si>
    <t>월</t>
    <phoneticPr fontId="19" type="noConversion"/>
  </si>
  <si>
    <t>가산금수입</t>
    <phoneticPr fontId="19" type="noConversion"/>
  </si>
  <si>
    <t>◎추가인력가산금(사회복지사)</t>
    <phoneticPr fontId="19" type="noConversion"/>
  </si>
  <si>
    <t>직원식재료수입</t>
    <phoneticPr fontId="19" type="noConversion"/>
  </si>
  <si>
    <t>기타예금이자수입</t>
    <phoneticPr fontId="19" type="noConversion"/>
  </si>
  <si>
    <t>기타잡수입</t>
    <phoneticPr fontId="19" type="noConversion"/>
  </si>
  <si>
    <t>각종수당</t>
    <phoneticPr fontId="19" type="noConversion"/>
  </si>
  <si>
    <t>급여</t>
    <phoneticPr fontId="19" type="noConversion"/>
  </si>
  <si>
    <t>공공요금및각종
세금공과금</t>
    <phoneticPr fontId="19" type="noConversion"/>
  </si>
  <si>
    <t>사업비</t>
    <phoneticPr fontId="19" type="noConversion"/>
  </si>
  <si>
    <t>프로그램사업비</t>
    <phoneticPr fontId="19" type="noConversion"/>
  </si>
  <si>
    <t>회</t>
    <phoneticPr fontId="19" type="noConversion"/>
  </si>
  <si>
    <t>법인회계전출금</t>
    <phoneticPr fontId="19" type="noConversion"/>
  </si>
  <si>
    <t>기타전출금</t>
    <phoneticPr fontId="19" type="noConversion"/>
  </si>
  <si>
    <t>예비비 및 기타</t>
    <phoneticPr fontId="19" type="noConversion"/>
  </si>
  <si>
    <t>반환금</t>
    <phoneticPr fontId="19" type="noConversion"/>
  </si>
  <si>
    <t>적립금및준비금지출(특별회계)</t>
    <phoneticPr fontId="19" type="noConversion"/>
  </si>
  <si>
    <t>운영충당적립금및환경개선부담금</t>
    <phoneticPr fontId="19" type="noConversion"/>
  </si>
  <si>
    <t>시설환경개선준비금</t>
    <phoneticPr fontId="19" type="noConversion"/>
  </si>
  <si>
    <t>운영충당적립금</t>
    <phoneticPr fontId="19" type="noConversion"/>
  </si>
  <si>
    <t>사  업   비</t>
    <phoneticPr fontId="19" type="noConversion"/>
  </si>
  <si>
    <t>운영충당적립금및
환경개선준비금</t>
    <phoneticPr fontId="19" type="noConversion"/>
  </si>
  <si>
    <t>적립금 및 준비금
(특별회계)</t>
    <phoneticPr fontId="19" type="noConversion"/>
  </si>
  <si>
    <t>4. 방문요양사업수입 등의 세입이 감소 할 경우 기존사업을 축소 할 수 있다.</t>
    <phoneticPr fontId="19" type="noConversion"/>
  </si>
  <si>
    <t>5. 방문요양사업수입 등의 세입이 증가 할 경우 세입세출예산을 초과 할 수 있다.</t>
    <phoneticPr fontId="19" type="noConversion"/>
  </si>
  <si>
    <t>원</t>
    <phoneticPr fontId="19" type="noConversion"/>
  </si>
  <si>
    <t>x</t>
    <phoneticPr fontId="19" type="noConversion"/>
  </si>
  <si>
    <t>명</t>
    <phoneticPr fontId="19" type="noConversion"/>
  </si>
  <si>
    <t>회</t>
    <phoneticPr fontId="19" type="noConversion"/>
  </si>
  <si>
    <t>잡수입에서 직무교육비 삭제</t>
    <phoneticPr fontId="19" type="noConversion"/>
  </si>
  <si>
    <t>◎기타후생경비</t>
    <phoneticPr fontId="19" type="noConversion"/>
  </si>
  <si>
    <t>이월금</t>
    <phoneticPr fontId="19" type="noConversion"/>
  </si>
  <si>
    <t>2020년</t>
    <phoneticPr fontId="19" type="noConversion"/>
  </si>
  <si>
    <t>전출금</t>
    <phoneticPr fontId="19" type="noConversion"/>
  </si>
  <si>
    <r>
      <t xml:space="preserve">○ 세출의 주요내용                                                                                                        </t>
    </r>
    <r>
      <rPr>
        <sz val="9"/>
        <color rgb="FF000000"/>
        <rFont val="굴림"/>
        <family val="3"/>
        <charset val="129"/>
      </rPr>
      <t xml:space="preserve"> (단위 : 원)</t>
    </r>
    <phoneticPr fontId="19" type="noConversion"/>
  </si>
  <si>
    <t xml:space="preserve">6. 보편적으로 발생하는 지출에 있어서는 세출예산에도 불구하고 초과 집행하고  </t>
    <phoneticPr fontId="19" type="noConversion"/>
  </si>
  <si>
    <t xml:space="preserve">   차기 이사회에서 추가경정예산을 승인 받을 수 있다.</t>
    <phoneticPr fontId="19" type="noConversion"/>
  </si>
  <si>
    <t>전년도 이월금(장기요양)</t>
    <phoneticPr fontId="19" type="noConversion"/>
  </si>
  <si>
    <t>전년도 이월금(직원식대)</t>
    <phoneticPr fontId="19" type="noConversion"/>
  </si>
  <si>
    <t>임차료</t>
    <phoneticPr fontId="19" type="noConversion"/>
  </si>
  <si>
    <t>*일반대상자(15%)</t>
    <phoneticPr fontId="19" type="noConversion"/>
  </si>
  <si>
    <t>*일반대상자(15%)-가족대상자</t>
    <phoneticPr fontId="19" type="noConversion"/>
  </si>
  <si>
    <t>*감경대상자(9%)</t>
    <phoneticPr fontId="19" type="noConversion"/>
  </si>
  <si>
    <t>*감경대상자(6%)</t>
    <phoneticPr fontId="19" type="noConversion"/>
  </si>
  <si>
    <t>*감경대상자(6%)-가족대상자</t>
    <phoneticPr fontId="19" type="noConversion"/>
  </si>
  <si>
    <t>*일반대상자(85%)</t>
    <phoneticPr fontId="19" type="noConversion"/>
  </si>
  <si>
    <t>*일반대상자(85%)-가족대상자</t>
    <phoneticPr fontId="19" type="noConversion"/>
  </si>
  <si>
    <t>*감경대상자(91%)</t>
    <phoneticPr fontId="19" type="noConversion"/>
  </si>
  <si>
    <t>*감경대상자(94%)</t>
    <phoneticPr fontId="19" type="noConversion"/>
  </si>
  <si>
    <t>*감경대상자(94%)-가족대상자</t>
    <phoneticPr fontId="19" type="noConversion"/>
  </si>
  <si>
    <t>*기초수급대상자(100%)</t>
    <phoneticPr fontId="19" type="noConversion"/>
  </si>
  <si>
    <t>◎장기요양사업수입</t>
    <phoneticPr fontId="19" type="noConversion"/>
  </si>
  <si>
    <t>◎장기근속장려금수입</t>
    <phoneticPr fontId="19" type="noConversion"/>
  </si>
  <si>
    <t>◎직무교육급여수입</t>
    <phoneticPr fontId="19" type="noConversion"/>
  </si>
  <si>
    <t>*장기근속장려금(요양보호사)</t>
    <phoneticPr fontId="19" type="noConversion"/>
  </si>
  <si>
    <t>*직무교육급여</t>
    <phoneticPr fontId="19" type="noConversion"/>
  </si>
  <si>
    <t>*1년미만퇴사자 퇴직연금해지환급금</t>
    <phoneticPr fontId="19" type="noConversion"/>
  </si>
  <si>
    <t>*기타잡수입</t>
    <phoneticPr fontId="19" type="noConversion"/>
  </si>
  <si>
    <t>*예금이자수입</t>
    <phoneticPr fontId="19" type="noConversion"/>
  </si>
  <si>
    <t>*직원식대(센터 전직원)</t>
    <phoneticPr fontId="19" type="noConversion"/>
  </si>
  <si>
    <t>◎명절상여금</t>
    <phoneticPr fontId="19" type="noConversion"/>
  </si>
  <si>
    <t>◎장기근속장려금</t>
    <phoneticPr fontId="19" type="noConversion"/>
  </si>
  <si>
    <t>◎가족수당</t>
    <phoneticPr fontId="19" type="noConversion"/>
  </si>
  <si>
    <t>◎관리업무수당</t>
    <phoneticPr fontId="19" type="noConversion"/>
  </si>
  <si>
    <t>*사회복지사(1호봉)</t>
    <phoneticPr fontId="19" type="noConversion"/>
  </si>
  <si>
    <t>*요양보호사급여-일반</t>
    <phoneticPr fontId="19" type="noConversion"/>
  </si>
  <si>
    <t>*요양보호사급여-가족</t>
    <phoneticPr fontId="19" type="noConversion"/>
  </si>
  <si>
    <t>*요양보호사</t>
    <phoneticPr fontId="19" type="noConversion"/>
  </si>
  <si>
    <t>*관리업무수당(시설장)</t>
    <phoneticPr fontId="19" type="noConversion"/>
  </si>
  <si>
    <t>*근무복</t>
    <phoneticPr fontId="19" type="noConversion"/>
  </si>
  <si>
    <t>*기타후생경비</t>
    <phoneticPr fontId="19" type="noConversion"/>
  </si>
  <si>
    <t>*퇴직금및퇴직적립금</t>
    <phoneticPr fontId="19" type="noConversion"/>
  </si>
  <si>
    <t>*국민연금</t>
    <phoneticPr fontId="19" type="noConversion"/>
  </si>
  <si>
    <t>*건강보험</t>
    <phoneticPr fontId="19" type="noConversion"/>
  </si>
  <si>
    <t>*장기요양보험</t>
    <phoneticPr fontId="19" type="noConversion"/>
  </si>
  <si>
    <t>*고용보험</t>
    <phoneticPr fontId="19" type="noConversion"/>
  </si>
  <si>
    <t>*산재보험</t>
    <phoneticPr fontId="19" type="noConversion"/>
  </si>
  <si>
    <t>*사무용품구입</t>
    <phoneticPr fontId="19" type="noConversion"/>
  </si>
  <si>
    <t>*사무실관리비</t>
    <phoneticPr fontId="19" type="noConversion"/>
  </si>
  <si>
    <t>*기타수용비 및 수수료</t>
    <phoneticPr fontId="19" type="noConversion"/>
  </si>
  <si>
    <t>*급여명세서발송</t>
    <phoneticPr fontId="19" type="noConversion"/>
  </si>
  <si>
    <t>*소식지발송</t>
    <phoneticPr fontId="19" type="noConversion"/>
  </si>
  <si>
    <t>*사무실공공요금</t>
    <phoneticPr fontId="19" type="noConversion"/>
  </si>
  <si>
    <t>*기타공공요금</t>
    <phoneticPr fontId="19" type="noConversion"/>
  </si>
  <si>
    <t>*상해보험</t>
    <phoneticPr fontId="19" type="noConversion"/>
  </si>
  <si>
    <t>*배상책임보험</t>
    <phoneticPr fontId="19" type="noConversion"/>
  </si>
  <si>
    <t>*차량보험</t>
    <phoneticPr fontId="19" type="noConversion"/>
  </si>
  <si>
    <t>*기타보험료</t>
    <phoneticPr fontId="19" type="noConversion"/>
  </si>
  <si>
    <t>*차량유류대</t>
    <phoneticPr fontId="19" type="noConversion"/>
  </si>
  <si>
    <t>*차량유지비</t>
    <phoneticPr fontId="19" type="noConversion"/>
  </si>
  <si>
    <t>*무일재단</t>
    <phoneticPr fontId="19" type="noConversion"/>
  </si>
  <si>
    <t>*엔지오비유디</t>
    <phoneticPr fontId="19" type="noConversion"/>
  </si>
  <si>
    <t>*사후관리</t>
    <phoneticPr fontId="19" type="noConversion"/>
  </si>
  <si>
    <t>*병문안</t>
    <phoneticPr fontId="19" type="noConversion"/>
  </si>
  <si>
    <t>◎요양보호사관리사업비</t>
    <phoneticPr fontId="19" type="noConversion"/>
  </si>
  <si>
    <t>*우수요양보호사표창</t>
    <phoneticPr fontId="19" type="noConversion"/>
  </si>
  <si>
    <t>*요양보호사직원연수</t>
    <phoneticPr fontId="19" type="noConversion"/>
  </si>
  <si>
    <t>*간담회</t>
    <phoneticPr fontId="19" type="noConversion"/>
  </si>
  <si>
    <t>*기타지원</t>
    <phoneticPr fontId="19" type="noConversion"/>
  </si>
  <si>
    <t>*홍보사업</t>
    <phoneticPr fontId="19" type="noConversion"/>
  </si>
  <si>
    <t>*재가지원사업전출금</t>
    <phoneticPr fontId="19" type="noConversion"/>
  </si>
  <si>
    <t>*맞춤돌봄사업전출금</t>
    <phoneticPr fontId="19" type="noConversion"/>
  </si>
  <si>
    <t>*도시락지원(자부담)</t>
    <phoneticPr fontId="19" type="noConversion"/>
  </si>
  <si>
    <t>*밑반찬지원(자부담)</t>
    <phoneticPr fontId="19" type="noConversion"/>
  </si>
  <si>
    <t>*식사배달 기타사업비</t>
    <phoneticPr fontId="19" type="noConversion"/>
  </si>
  <si>
    <t>시설비</t>
    <phoneticPr fontId="19" type="noConversion"/>
  </si>
  <si>
    <t xml:space="preserve">2020. 11. </t>
    <phoneticPr fontId="19" type="noConversion"/>
  </si>
  <si>
    <t>*기타직원후생경비(경조사,회식등)</t>
    <phoneticPr fontId="19" type="noConversion"/>
  </si>
  <si>
    <t>*요양보호사 직무교육비</t>
    <phoneticPr fontId="19" type="noConversion"/>
  </si>
  <si>
    <t>*기타교육비</t>
    <phoneticPr fontId="19" type="noConversion"/>
  </si>
  <si>
    <t>◎종사자 교육비</t>
    <phoneticPr fontId="19" type="noConversion"/>
  </si>
  <si>
    <t>◎기타운영비</t>
    <phoneticPr fontId="19" type="noConversion"/>
  </si>
  <si>
    <t>*자원봉사자및후원자관리비</t>
    <phoneticPr fontId="19" type="noConversion"/>
  </si>
  <si>
    <t>◎기타운영비(직원식대)</t>
    <phoneticPr fontId="19" type="noConversion"/>
  </si>
  <si>
    <t>*기타운영비(지역조직관리 등)</t>
    <phoneticPr fontId="19" type="noConversion"/>
  </si>
  <si>
    <t>◎홍보사업비</t>
    <phoneticPr fontId="19" type="noConversion"/>
  </si>
  <si>
    <t>*소식지발간 제작비 등</t>
    <phoneticPr fontId="19" type="noConversion"/>
  </si>
  <si>
    <t>◎명절생신지원비</t>
    <phoneticPr fontId="19" type="noConversion"/>
  </si>
  <si>
    <t>◎김장서비스</t>
    <phoneticPr fontId="19" type="noConversion"/>
  </si>
  <si>
    <t>◎어버이날선물지원</t>
    <phoneticPr fontId="19" type="noConversion"/>
  </si>
  <si>
    <t>◎긴급지원비</t>
    <phoneticPr fontId="19" type="noConversion"/>
  </si>
  <si>
    <t>◎기타지원비(대상자관리 등)</t>
    <phoneticPr fontId="19" type="noConversion"/>
  </si>
  <si>
    <t>*기타지원비</t>
    <phoneticPr fontId="19" type="noConversion"/>
  </si>
  <si>
    <t>(4등급 60시간 기준)</t>
    <phoneticPr fontId="19" type="noConversion"/>
  </si>
  <si>
    <t>장기요양급여수입</t>
    <phoneticPr fontId="19" type="noConversion"/>
  </si>
  <si>
    <t>이용자비용수입</t>
    <phoneticPr fontId="19" type="noConversion"/>
  </si>
  <si>
    <t>제세공과금및공공요금</t>
    <phoneticPr fontId="19" type="noConversion"/>
  </si>
  <si>
    <t>2021년 참좋은노인복지센터(방문요양)</t>
    <phoneticPr fontId="19" type="noConversion"/>
  </si>
  <si>
    <t>최초 세입.세출 예산(안)</t>
    <phoneticPr fontId="19" type="noConversion"/>
  </si>
  <si>
    <t>1. 참좋은노인복지센터 방문요양사업의 2021년 최초 세입.세출 예산은 
   다음과 같다.</t>
    <phoneticPr fontId="19" type="noConversion"/>
  </si>
  <si>
    <t>2021년 참좋은노인복지센터(방문요양) 최초 예산 총괄내역서</t>
    <phoneticPr fontId="19" type="noConversion"/>
  </si>
  <si>
    <t>결산추경(A)</t>
    <phoneticPr fontId="19" type="noConversion"/>
  </si>
  <si>
    <t>최초예산(B)</t>
    <phoneticPr fontId="19" type="noConversion"/>
  </si>
  <si>
    <t>2020년
결산추경(A)</t>
    <phoneticPr fontId="19" type="noConversion"/>
  </si>
  <si>
    <t>2021년
최초예산(B)</t>
    <phoneticPr fontId="19" type="noConversion"/>
  </si>
  <si>
    <t>결산추경 (A)</t>
    <phoneticPr fontId="19" type="noConversion"/>
  </si>
  <si>
    <t>2021년</t>
    <phoneticPr fontId="19" type="noConversion"/>
  </si>
  <si>
    <t>최초예산 (B)</t>
    <phoneticPr fontId="19" type="noConversion"/>
  </si>
  <si>
    <t>*3시간*20일*28명</t>
    <phoneticPr fontId="19" type="noConversion"/>
  </si>
  <si>
    <t>*20시간</t>
    <phoneticPr fontId="19" type="noConversion"/>
  </si>
  <si>
    <t>1) 2021년 참좋은노인복지센터(방문요양) 최초 세입 예산 내역</t>
    <phoneticPr fontId="19" type="noConversion"/>
  </si>
  <si>
    <t>1) 2021년 참좋은노인복지센터(방문요양) 최초 세출 예산 내역</t>
    <phoneticPr fontId="19" type="noConversion"/>
  </si>
  <si>
    <t>21년도 장기요양급여 수가 인상에 따른 이용자 본인부담금 수입 증액</t>
    <phoneticPr fontId="19" type="noConversion"/>
  </si>
  <si>
    <t>21년도 장기요양급여 수가 인상에 따른 장기요양급여 수입 증액</t>
    <phoneticPr fontId="19" type="noConversion"/>
  </si>
  <si>
    <t>자산취득비</t>
    <phoneticPr fontId="19" type="noConversion"/>
  </si>
  <si>
    <t>시설내 보조금사업 시설회계로 전출금 감액 조정</t>
    <phoneticPr fontId="19" type="noConversion"/>
  </si>
  <si>
    <t>예비비 증액 조정</t>
    <phoneticPr fontId="19" type="noConversion"/>
  </si>
  <si>
    <t>*일학습병행 잉여금 수입</t>
    <phoneticPr fontId="19" type="noConversion"/>
  </si>
  <si>
    <r>
      <t xml:space="preserve">2. 세입.세출 예산 총액은  </t>
    </r>
    <r>
      <rPr>
        <b/>
        <u/>
        <sz val="12"/>
        <color rgb="FF000000"/>
        <rFont val="굴림"/>
        <family val="3"/>
        <charset val="129"/>
      </rPr>
      <t>426,547,000원</t>
    </r>
    <r>
      <rPr>
        <sz val="12"/>
        <color rgb="FF000000"/>
        <rFont val="굴림"/>
        <family val="3"/>
        <charset val="129"/>
      </rPr>
      <t>으로한다.</t>
    </r>
    <phoneticPr fontId="19" type="noConversion"/>
  </si>
  <si>
    <t>항</t>
    <phoneticPr fontId="19" type="noConversion"/>
  </si>
  <si>
    <t>목</t>
    <phoneticPr fontId="19" type="noConversion"/>
  </si>
  <si>
    <t>전년도 이월금 감액 조정</t>
    <phoneticPr fontId="19" type="noConversion"/>
  </si>
  <si>
    <t>직원식대 이월금 증액 조정</t>
    <phoneticPr fontId="19" type="noConversion"/>
  </si>
  <si>
    <t>일병행학습 잉여금 수입으로 증액 조정</t>
    <phoneticPr fontId="19" type="noConversion"/>
  </si>
  <si>
    <t>기타예금이자 수입 감액 조정</t>
    <phoneticPr fontId="19" type="noConversion"/>
  </si>
  <si>
    <t>퇴직금및퇴직적립금</t>
    <phoneticPr fontId="19" type="noConversion"/>
  </si>
  <si>
    <t>사회보험부담금</t>
    <phoneticPr fontId="19" type="noConversion"/>
  </si>
  <si>
    <t>운영비</t>
    <phoneticPr fontId="19" type="noConversion"/>
  </si>
  <si>
    <t>차량비</t>
    <phoneticPr fontId="19" type="noConversion"/>
  </si>
  <si>
    <t>기타운영비</t>
    <phoneticPr fontId="19" type="noConversion"/>
  </si>
  <si>
    <t>요양보호사 간담회비 증액 조정</t>
    <phoneticPr fontId="19" type="noConversion"/>
  </si>
  <si>
    <t>운영충당적립금 지출</t>
    <phoneticPr fontId="19" type="noConversion"/>
  </si>
  <si>
    <t>시설환경개선부담금 지출</t>
    <phoneticPr fontId="19" type="noConversion"/>
  </si>
  <si>
    <t>운영충당적립금및
환경개선부담금</t>
    <phoneticPr fontId="19" type="noConversion"/>
  </si>
  <si>
    <t>수용비및수수료</t>
    <phoneticPr fontId="19" type="noConversion"/>
  </si>
  <si>
    <t>21년도 시급 인상에 따른 종사자 수당 증액 조정</t>
    <phoneticPr fontId="19" type="noConversion"/>
  </si>
  <si>
    <t>21년도 시급 인상에 따른 종사자 인건비 증액 조정</t>
    <phoneticPr fontId="19" type="noConversion"/>
  </si>
  <si>
    <t>21년도 종사자 인건비 상승에 따른 사회보험부담금 증액 조정</t>
    <phoneticPr fontId="19" type="noConversion"/>
  </si>
  <si>
    <t>21년도 종소자 인건비 상승에 따른 퇴직금 증액 조정</t>
    <phoneticPr fontId="19" type="noConversion"/>
  </si>
  <si>
    <t>운영충당적립금 증액 조정</t>
    <phoneticPr fontId="19" type="noConversion"/>
  </si>
  <si>
    <t>시설환경개선부담금 증액 조정</t>
    <phoneticPr fontId="19" type="noConversion"/>
  </si>
  <si>
    <t>차량 증차로 유류비 및 정비비 증액 조정</t>
    <phoneticPr fontId="19" type="noConversion"/>
  </si>
  <si>
    <t>기타수용비및수수료 감액 조정</t>
    <phoneticPr fontId="19" type="noConversion"/>
  </si>
  <si>
    <t>시설장비유지비</t>
    <phoneticPr fontId="19" type="noConversion"/>
  </si>
  <si>
    <t>레이차량 할부금 및  집기류 구입 예정 금액에 맞도록 감액 조정</t>
    <phoneticPr fontId="19" type="noConversion"/>
  </si>
  <si>
    <t>기관 내 시설 및 차량 등의 장비 유지를 위해 증액 조정</t>
    <phoneticPr fontId="19" type="noConversion"/>
  </si>
  <si>
    <t>코로나19 바이러스로 인해 위축되었던 사업을 정상적으로 운영 예정으로 증액 조정</t>
    <phoneticPr fontId="1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</si>
</sst>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-* #,##0_-;\-* #,##0_-;_-* &quot;-&quot;_-;_-@_-"/>
    <numFmt numFmtId="43" formatCode="_-* #,##0.00_-;\-* #,##0.00_-;_-* &quot;-&quot;??_-;_-@_-"/>
    <numFmt numFmtId="176" formatCode="#,##0.000_ "/>
    <numFmt numFmtId="177" formatCode="#,##0.00_ "/>
    <numFmt numFmtId="178" formatCode="#,##0.0"/>
    <numFmt numFmtId="179" formatCode="#,##0.0_ "/>
    <numFmt numFmtId="180" formatCode="#,##0_ "/>
  </numFmts>
  <fonts count="24" x14ac:knownFonts="1">
    <font>
      <sz val="11"/>
      <color rgb="FF000000"/>
      <name val="돋움"/>
    </font>
    <font>
      <sz val="11"/>
      <color rgb="FF000000"/>
      <name val="굴림"/>
      <family val="3"/>
      <charset val="129"/>
    </font>
    <font>
      <b/>
      <sz val="20"/>
      <color rgb="FF000000"/>
      <name val="굴림"/>
      <family val="3"/>
      <charset val="129"/>
    </font>
    <font>
      <sz val="11"/>
      <color rgb="FF000000"/>
      <name val="바탕"/>
      <family val="1"/>
      <charset val="129"/>
    </font>
    <font>
      <b/>
      <sz val="8"/>
      <color rgb="FF000000"/>
      <name val="굴림"/>
      <family val="3"/>
      <charset val="129"/>
    </font>
    <font>
      <sz val="10"/>
      <color rgb="FF000000"/>
      <name val="굴림"/>
      <family val="3"/>
      <charset val="129"/>
    </font>
    <font>
      <sz val="8"/>
      <color rgb="FF000000"/>
      <name val="돋움"/>
      <family val="3"/>
      <charset val="129"/>
    </font>
    <font>
      <b/>
      <sz val="9"/>
      <color rgb="FF000000"/>
      <name val="굴림"/>
      <family val="3"/>
      <charset val="129"/>
    </font>
    <font>
      <sz val="9"/>
      <color rgb="FF000000"/>
      <name val="굴림"/>
      <family val="3"/>
      <charset val="129"/>
    </font>
    <font>
      <sz val="9"/>
      <color rgb="FF000000"/>
      <name val="돋움"/>
      <family val="3"/>
      <charset val="129"/>
    </font>
    <font>
      <sz val="12"/>
      <color rgb="FF000000"/>
      <name val="돋움"/>
      <family val="3"/>
      <charset val="129"/>
    </font>
    <font>
      <sz val="12"/>
      <color rgb="FF000000"/>
      <name val="바탕"/>
      <family val="1"/>
      <charset val="129"/>
    </font>
    <font>
      <b/>
      <sz val="16"/>
      <color rgb="FF000000"/>
      <name val="바탕"/>
      <family val="1"/>
      <charset val="129"/>
    </font>
    <font>
      <b/>
      <sz val="25"/>
      <color rgb="FF000000"/>
      <name val="굴림"/>
      <family val="3"/>
      <charset val="129"/>
    </font>
    <font>
      <sz val="12"/>
      <color rgb="FF000000"/>
      <name val="굴림"/>
      <family val="3"/>
      <charset val="129"/>
    </font>
    <font>
      <sz val="20"/>
      <color rgb="FF000000"/>
      <name val="굴림"/>
      <family val="3"/>
      <charset val="129"/>
    </font>
    <font>
      <b/>
      <sz val="16"/>
      <color rgb="FF000000"/>
      <name val="굴림"/>
      <family val="3"/>
      <charset val="129"/>
    </font>
    <font>
      <b/>
      <u/>
      <sz val="12"/>
      <color rgb="FF000000"/>
      <name val="굴림"/>
      <family val="3"/>
      <charset val="129"/>
    </font>
    <font>
      <sz val="11"/>
      <color rgb="FF000000"/>
      <name val="돋움"/>
      <family val="3"/>
      <charset val="129"/>
    </font>
    <font>
      <sz val="8"/>
      <name val="돋움"/>
      <family val="3"/>
      <charset val="129"/>
    </font>
    <font>
      <sz val="8"/>
      <color rgb="FF000000"/>
      <name val="굴림"/>
      <family val="3"/>
      <charset val="129"/>
    </font>
    <font>
      <sz val="9"/>
      <name val="굴림"/>
      <family val="3"/>
      <charset val="129"/>
    </font>
    <font>
      <sz val="11"/>
      <name val="굴림"/>
      <family val="3"/>
      <charset val="129"/>
    </font>
    <font>
      <b/>
      <sz val="9"/>
      <name val="굴림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9">
    <border>
      <left/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41" fontId="18" fillId="0" borderId="0">
      <alignment vertical="center"/>
    </xf>
    <xf numFmtId="0" fontId="18" fillId="0" borderId="0">
      <alignment vertical="center"/>
    </xf>
    <xf numFmtId="9" fontId="18" fillId="0" borderId="0">
      <alignment vertical="center"/>
    </xf>
  </cellStyleXfs>
  <cellXfs count="479">
    <xf numFmtId="0" fontId="0" fillId="0" borderId="0" xfId="0" applyNumberFormat="1">
      <alignment vertical="center"/>
    </xf>
    <xf numFmtId="0" fontId="0" fillId="0" borderId="0" xfId="0" applyNumberForma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center" vertical="center"/>
    </xf>
    <xf numFmtId="0" fontId="2" fillId="0" borderId="0" xfId="0" applyNumberFormat="1" applyFont="1" applyAlignment="1">
      <alignment horizontal="center" vertical="top"/>
    </xf>
    <xf numFmtId="0" fontId="3" fillId="0" borderId="0" xfId="0" applyNumberFormat="1" applyFont="1">
      <alignment vertical="center"/>
    </xf>
    <xf numFmtId="0" fontId="4" fillId="0" borderId="0" xfId="0" applyNumberFormat="1" applyFont="1" applyAlignment="1">
      <alignment horizontal="center" vertical="center"/>
    </xf>
    <xf numFmtId="0" fontId="5" fillId="0" borderId="0" xfId="0" applyNumberFormat="1" applyFont="1" applyBorder="1" applyAlignment="1">
      <alignment horizontal="center" vertical="center"/>
    </xf>
    <xf numFmtId="41" fontId="5" fillId="0" borderId="0" xfId="0" applyNumberFormat="1" applyFont="1" applyBorder="1" applyAlignment="1">
      <alignment horizontal="right" vertical="center"/>
    </xf>
    <xf numFmtId="41" fontId="5" fillId="0" borderId="0" xfId="0" applyNumberFormat="1" applyFont="1" applyBorder="1">
      <alignment vertical="center"/>
    </xf>
    <xf numFmtId="3" fontId="5" fillId="0" borderId="0" xfId="0" applyNumberFormat="1" applyFont="1" applyBorder="1" applyAlignment="1">
      <alignment horizontal="right" vertical="center"/>
    </xf>
    <xf numFmtId="0" fontId="6" fillId="0" borderId="0" xfId="2" applyNumberFormat="1" applyFont="1">
      <alignment vertical="center"/>
    </xf>
    <xf numFmtId="0" fontId="7" fillId="0" borderId="1" xfId="0" applyNumberFormat="1" applyFont="1" applyBorder="1" applyAlignment="1">
      <alignment horizontal="center" vertical="center"/>
    </xf>
    <xf numFmtId="0" fontId="7" fillId="0" borderId="2" xfId="0" applyNumberFormat="1" applyFont="1" applyBorder="1" applyAlignment="1">
      <alignment horizontal="center" vertical="center"/>
    </xf>
    <xf numFmtId="0" fontId="7" fillId="0" borderId="3" xfId="0" applyNumberFormat="1" applyFont="1" applyBorder="1" applyAlignment="1">
      <alignment horizontal="center" vertical="center"/>
    </xf>
    <xf numFmtId="0" fontId="7" fillId="0" borderId="3" xfId="0" applyNumberFormat="1" applyFont="1" applyBorder="1" applyAlignment="1">
      <alignment horizontal="center" vertical="center" shrinkToFit="1"/>
    </xf>
    <xf numFmtId="0" fontId="7" fillId="0" borderId="4" xfId="0" applyNumberFormat="1" applyFont="1" applyBorder="1" applyAlignment="1">
      <alignment horizontal="center" vertical="center"/>
    </xf>
    <xf numFmtId="3" fontId="7" fillId="0" borderId="5" xfId="0" applyNumberFormat="1" applyFont="1" applyBorder="1" applyAlignment="1">
      <alignment vertical="center"/>
    </xf>
    <xf numFmtId="0" fontId="8" fillId="0" borderId="6" xfId="0" applyNumberFormat="1" applyFont="1" applyBorder="1" applyAlignment="1">
      <alignment horizontal="center" vertical="center"/>
    </xf>
    <xf numFmtId="3" fontId="8" fillId="0" borderId="7" xfId="0" applyNumberFormat="1" applyFont="1" applyBorder="1" applyAlignment="1">
      <alignment vertical="center"/>
    </xf>
    <xf numFmtId="3" fontId="8" fillId="0" borderId="8" xfId="0" applyNumberFormat="1" applyFont="1" applyBorder="1" applyAlignment="1">
      <alignment horizontal="right" vertical="center"/>
    </xf>
    <xf numFmtId="0" fontId="8" fillId="0" borderId="9" xfId="0" applyNumberFormat="1" applyFont="1" applyBorder="1" applyAlignment="1">
      <alignment horizontal="center" vertical="center"/>
    </xf>
    <xf numFmtId="0" fontId="8" fillId="0" borderId="10" xfId="0" applyNumberFormat="1" applyFont="1" applyBorder="1" applyAlignment="1">
      <alignment horizontal="center" vertical="center"/>
    </xf>
    <xf numFmtId="0" fontId="8" fillId="0" borderId="11" xfId="0" applyNumberFormat="1" applyFont="1" applyBorder="1" applyAlignment="1">
      <alignment horizontal="center" vertical="center"/>
    </xf>
    <xf numFmtId="3" fontId="8" fillId="0" borderId="12" xfId="0" applyNumberFormat="1" applyFont="1" applyBorder="1" applyAlignment="1">
      <alignment vertical="center"/>
    </xf>
    <xf numFmtId="3" fontId="8" fillId="0" borderId="13" xfId="0" applyNumberFormat="1" applyFont="1" applyBorder="1" applyAlignment="1">
      <alignment horizontal="right" vertical="center"/>
    </xf>
    <xf numFmtId="3" fontId="8" fillId="0" borderId="16" xfId="0" applyNumberFormat="1" applyFont="1" applyBorder="1" applyAlignment="1">
      <alignment horizontal="right" vertical="center"/>
    </xf>
    <xf numFmtId="0" fontId="8" fillId="0" borderId="17" xfId="0" applyNumberFormat="1" applyFont="1" applyBorder="1" applyAlignment="1">
      <alignment horizontal="center" vertical="center"/>
    </xf>
    <xf numFmtId="0" fontId="8" fillId="0" borderId="18" xfId="0" applyNumberFormat="1" applyFont="1" applyBorder="1" applyAlignment="1">
      <alignment horizontal="center" vertical="center"/>
    </xf>
    <xf numFmtId="3" fontId="7" fillId="0" borderId="19" xfId="0" applyNumberFormat="1" applyFont="1" applyBorder="1" applyAlignment="1">
      <alignment vertical="center"/>
    </xf>
    <xf numFmtId="0" fontId="8" fillId="0" borderId="20" xfId="0" applyNumberFormat="1" applyFont="1" applyBorder="1" applyAlignment="1">
      <alignment horizontal="center" vertical="center"/>
    </xf>
    <xf numFmtId="3" fontId="8" fillId="0" borderId="21" xfId="0" applyNumberFormat="1" applyFont="1" applyBorder="1" applyAlignment="1">
      <alignment vertical="center"/>
    </xf>
    <xf numFmtId="3" fontId="8" fillId="0" borderId="11" xfId="0" applyNumberFormat="1" applyFont="1" applyBorder="1">
      <alignment vertical="center"/>
    </xf>
    <xf numFmtId="3" fontId="8" fillId="0" borderId="22" xfId="0" applyNumberFormat="1" applyFont="1" applyBorder="1">
      <alignment vertical="center"/>
    </xf>
    <xf numFmtId="0" fontId="9" fillId="0" borderId="0" xfId="0" applyNumberFormat="1" applyFont="1" applyAlignment="1">
      <alignment horizontal="right" vertical="center"/>
    </xf>
    <xf numFmtId="0" fontId="8" fillId="0" borderId="0" xfId="0" applyNumberFormat="1" applyFont="1" applyAlignment="1">
      <alignment horizontal="right" vertical="center"/>
    </xf>
    <xf numFmtId="3" fontId="8" fillId="0" borderId="16" xfId="0" applyNumberFormat="1" applyFont="1" applyBorder="1" applyAlignment="1">
      <alignment vertical="center"/>
    </xf>
    <xf numFmtId="0" fontId="10" fillId="0" borderId="0" xfId="0" applyNumberFormat="1" applyFont="1">
      <alignment vertical="center"/>
    </xf>
    <xf numFmtId="0" fontId="11" fillId="0" borderId="0" xfId="0" applyNumberFormat="1" applyFont="1">
      <alignment vertical="center"/>
    </xf>
    <xf numFmtId="0" fontId="12" fillId="0" borderId="0" xfId="0" applyNumberFormat="1" applyFont="1" applyAlignment="1">
      <alignment horizontal="center"/>
    </xf>
    <xf numFmtId="0" fontId="8" fillId="0" borderId="36" xfId="0" applyNumberFormat="1" applyFont="1" applyBorder="1" applyAlignment="1">
      <alignment horizontal="center" vertical="center"/>
    </xf>
    <xf numFmtId="3" fontId="8" fillId="0" borderId="11" xfId="0" applyNumberFormat="1" applyFont="1" applyFill="1" applyBorder="1" applyAlignment="1" applyProtection="1">
      <alignment vertical="center"/>
    </xf>
    <xf numFmtId="0" fontId="7" fillId="0" borderId="37" xfId="0" applyNumberFormat="1" applyFont="1" applyFill="1" applyBorder="1" applyAlignment="1" applyProtection="1">
      <alignment horizontal="center" vertical="center" shrinkToFit="1"/>
    </xf>
    <xf numFmtId="3" fontId="8" fillId="0" borderId="26" xfId="0" applyNumberFormat="1" applyFont="1" applyBorder="1" applyAlignment="1">
      <alignment vertical="center"/>
    </xf>
    <xf numFmtId="0" fontId="13" fillId="0" borderId="0" xfId="0" applyNumberFormat="1" applyFont="1" applyAlignment="1">
      <alignment horizontal="center" vertical="top"/>
    </xf>
    <xf numFmtId="0" fontId="13" fillId="0" borderId="0" xfId="0" applyNumberFormat="1" applyFont="1" applyAlignment="1">
      <alignment horizontal="center"/>
    </xf>
    <xf numFmtId="0" fontId="7" fillId="0" borderId="0" xfId="0" applyNumberFormat="1" applyFont="1" applyFill="1" applyBorder="1" applyAlignment="1" applyProtection="1">
      <alignment horizontal="left" vertical="center"/>
    </xf>
    <xf numFmtId="0" fontId="8" fillId="0" borderId="40" xfId="0" applyNumberFormat="1" applyFont="1" applyBorder="1" applyAlignment="1">
      <alignment horizontal="center" vertical="center"/>
    </xf>
    <xf numFmtId="0" fontId="8" fillId="0" borderId="9" xfId="0" applyNumberFormat="1" applyFont="1" applyFill="1" applyBorder="1" applyAlignment="1" applyProtection="1">
      <alignment horizontal="center" vertical="center"/>
    </xf>
    <xf numFmtId="0" fontId="8" fillId="0" borderId="0" xfId="0" applyNumberFormat="1" applyFont="1" applyBorder="1" applyAlignment="1">
      <alignment horizontal="center" vertical="center"/>
    </xf>
    <xf numFmtId="41" fontId="8" fillId="0" borderId="0" xfId="0" applyNumberFormat="1" applyFont="1" applyBorder="1" applyAlignment="1">
      <alignment horizontal="right" vertical="center"/>
    </xf>
    <xf numFmtId="41" fontId="8" fillId="0" borderId="0" xfId="0" applyNumberFormat="1" applyFont="1" applyBorder="1">
      <alignment vertical="center"/>
    </xf>
    <xf numFmtId="3" fontId="8" fillId="0" borderId="0" xfId="0" applyNumberFormat="1" applyFont="1" applyBorder="1" applyAlignment="1">
      <alignment horizontal="right" vertical="center"/>
    </xf>
    <xf numFmtId="0" fontId="9" fillId="0" borderId="0" xfId="0" applyNumberFormat="1" applyFont="1">
      <alignment vertical="center"/>
    </xf>
    <xf numFmtId="0" fontId="8" fillId="0" borderId="9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Alignment="1">
      <alignment horizontal="center"/>
    </xf>
    <xf numFmtId="0" fontId="14" fillId="0" borderId="0" xfId="0" applyNumberFormat="1" applyFont="1">
      <alignment vertical="center"/>
    </xf>
    <xf numFmtId="0" fontId="14" fillId="0" borderId="0" xfId="0" applyNumberFormat="1" applyFont="1" applyAlignment="1">
      <alignment vertical="center" wrapText="1"/>
    </xf>
    <xf numFmtId="3" fontId="8" fillId="0" borderId="7" xfId="0" applyNumberFormat="1" applyFont="1" applyFill="1" applyBorder="1" applyAlignment="1" applyProtection="1">
      <alignment vertical="center"/>
    </xf>
    <xf numFmtId="0" fontId="8" fillId="0" borderId="42" xfId="0" applyNumberFormat="1" applyFont="1" applyBorder="1" applyAlignment="1">
      <alignment horizontal="center" vertical="center"/>
    </xf>
    <xf numFmtId="0" fontId="8" fillId="0" borderId="22" xfId="0" applyNumberFormat="1" applyFont="1" applyBorder="1" applyAlignment="1">
      <alignment horizontal="center" vertical="center"/>
    </xf>
    <xf numFmtId="3" fontId="8" fillId="0" borderId="43" xfId="0" applyNumberFormat="1" applyFont="1" applyBorder="1" applyAlignment="1">
      <alignment vertical="center"/>
    </xf>
    <xf numFmtId="0" fontId="8" fillId="0" borderId="6" xfId="0" applyNumberFormat="1" applyFont="1" applyBorder="1" applyAlignment="1">
      <alignment horizontal="center" vertical="center" wrapText="1"/>
    </xf>
    <xf numFmtId="3" fontId="8" fillId="0" borderId="44" xfId="0" applyNumberFormat="1" applyFont="1" applyBorder="1" applyAlignment="1">
      <alignment vertical="center"/>
    </xf>
    <xf numFmtId="3" fontId="8" fillId="0" borderId="8" xfId="0" applyNumberFormat="1" applyFont="1" applyBorder="1" applyAlignment="1">
      <alignment vertical="center"/>
    </xf>
    <xf numFmtId="0" fontId="15" fillId="0" borderId="0" xfId="0" applyNumberFormat="1" applyFont="1" applyFill="1" applyBorder="1" applyAlignment="1" applyProtection="1">
      <alignment horizontal="center"/>
    </xf>
    <xf numFmtId="3" fontId="8" fillId="0" borderId="45" xfId="0" applyNumberFormat="1" applyFont="1" applyFill="1" applyBorder="1" applyAlignment="1" applyProtection="1">
      <alignment vertical="center"/>
    </xf>
    <xf numFmtId="3" fontId="8" fillId="0" borderId="46" xfId="0" applyNumberFormat="1" applyFont="1" applyFill="1" applyBorder="1" applyAlignment="1" applyProtection="1">
      <alignment vertical="center"/>
    </xf>
    <xf numFmtId="0" fontId="8" fillId="0" borderId="9" xfId="0" applyNumberFormat="1" applyFont="1" applyFill="1" applyBorder="1" applyAlignment="1" applyProtection="1">
      <alignment horizontal="center" vertical="center"/>
    </xf>
    <xf numFmtId="41" fontId="8" fillId="0" borderId="46" xfId="0" applyNumberFormat="1" applyFont="1" applyFill="1" applyBorder="1" applyAlignment="1" applyProtection="1">
      <alignment vertical="center"/>
    </xf>
    <xf numFmtId="0" fontId="8" fillId="0" borderId="15" xfId="0" applyNumberFormat="1" applyFont="1" applyBorder="1" applyAlignment="1">
      <alignment horizontal="center" vertical="center" wrapText="1"/>
    </xf>
    <xf numFmtId="0" fontId="8" fillId="0" borderId="14" xfId="0" applyNumberFormat="1" applyFont="1" applyBorder="1" applyAlignment="1">
      <alignment horizontal="center" vertical="center" wrapText="1"/>
    </xf>
    <xf numFmtId="0" fontId="1" fillId="0" borderId="0" xfId="0" applyNumberFormat="1" applyFont="1">
      <alignment vertical="center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7" fillId="0" borderId="24" xfId="0" applyNumberFormat="1" applyFont="1" applyFill="1" applyBorder="1" applyAlignment="1" applyProtection="1">
      <alignment horizontal="center" vertical="center"/>
    </xf>
    <xf numFmtId="43" fontId="7" fillId="0" borderId="41" xfId="0" applyNumberFormat="1" applyFont="1" applyFill="1" applyBorder="1" applyAlignment="1" applyProtection="1">
      <alignment horizontal="center" vertical="center"/>
    </xf>
    <xf numFmtId="3" fontId="7" fillId="0" borderId="21" xfId="1" applyNumberFormat="1" applyFont="1" applyFill="1" applyBorder="1" applyAlignment="1" applyProtection="1">
      <alignment vertical="center"/>
    </xf>
    <xf numFmtId="43" fontId="7" fillId="0" borderId="11" xfId="1" applyNumberFormat="1" applyFont="1" applyFill="1" applyBorder="1" applyAlignment="1" applyProtection="1">
      <alignment vertical="center"/>
    </xf>
    <xf numFmtId="3" fontId="7" fillId="0" borderId="26" xfId="1" applyNumberFormat="1" applyFont="1" applyFill="1" applyBorder="1" applyAlignment="1" applyProtection="1">
      <alignment vertical="center"/>
    </xf>
    <xf numFmtId="3" fontId="7" fillId="0" borderId="28" xfId="1" applyNumberFormat="1" applyFont="1" applyFill="1" applyBorder="1" applyAlignment="1" applyProtection="1">
      <alignment vertical="center"/>
    </xf>
    <xf numFmtId="0" fontId="8" fillId="0" borderId="28" xfId="0" applyNumberFormat="1" applyFont="1" applyFill="1" applyBorder="1" applyAlignment="1" applyProtection="1">
      <alignment vertical="center" shrinkToFit="1"/>
    </xf>
    <xf numFmtId="0" fontId="1" fillId="0" borderId="49" xfId="0" applyNumberFormat="1" applyFont="1" applyFill="1" applyBorder="1" applyAlignment="1" applyProtection="1">
      <alignment vertical="center"/>
    </xf>
    <xf numFmtId="3" fontId="7" fillId="0" borderId="11" xfId="1" applyNumberFormat="1" applyFont="1" applyFill="1" applyBorder="1" applyAlignment="1" applyProtection="1">
      <alignment vertical="center"/>
    </xf>
    <xf numFmtId="3" fontId="8" fillId="0" borderId="7" xfId="1" applyNumberFormat="1" applyFont="1" applyFill="1" applyBorder="1" applyAlignment="1" applyProtection="1">
      <alignment vertical="center"/>
    </xf>
    <xf numFmtId="3" fontId="8" fillId="0" borderId="29" xfId="1" applyNumberFormat="1" applyFont="1" applyFill="1" applyBorder="1" applyAlignment="1" applyProtection="1">
      <alignment vertical="center"/>
    </xf>
    <xf numFmtId="0" fontId="8" fillId="0" borderId="29" xfId="0" applyNumberFormat="1" applyFont="1" applyFill="1" applyBorder="1" applyAlignment="1" applyProtection="1">
      <alignment vertical="center" shrinkToFit="1"/>
    </xf>
    <xf numFmtId="0" fontId="1" fillId="0" borderId="48" xfId="0" applyNumberFormat="1" applyFont="1" applyFill="1" applyBorder="1" applyAlignment="1" applyProtection="1">
      <alignment vertical="center"/>
    </xf>
    <xf numFmtId="3" fontId="8" fillId="0" borderId="11" xfId="1" applyNumberFormat="1" applyFont="1" applyFill="1" applyBorder="1" applyAlignment="1" applyProtection="1">
      <alignment vertical="center"/>
    </xf>
    <xf numFmtId="3" fontId="8" fillId="0" borderId="23" xfId="0" applyNumberFormat="1" applyFont="1" applyFill="1" applyBorder="1" applyAlignment="1" applyProtection="1">
      <alignment vertical="center"/>
    </xf>
    <xf numFmtId="3" fontId="8" fillId="0" borderId="23" xfId="1" applyNumberFormat="1" applyFont="1" applyFill="1" applyBorder="1" applyAlignment="1" applyProtection="1">
      <alignment vertical="center"/>
    </xf>
    <xf numFmtId="3" fontId="8" fillId="0" borderId="12" xfId="1" applyNumberFormat="1" applyFont="1" applyFill="1" applyBorder="1" applyAlignment="1" applyProtection="1">
      <alignment vertical="center"/>
    </xf>
    <xf numFmtId="3" fontId="8" fillId="0" borderId="30" xfId="1" applyNumberFormat="1" applyFont="1" applyFill="1" applyBorder="1" applyAlignment="1" applyProtection="1">
      <alignment vertical="center"/>
    </xf>
    <xf numFmtId="0" fontId="8" fillId="0" borderId="30" xfId="0" applyNumberFormat="1" applyFont="1" applyFill="1" applyBorder="1" applyAlignment="1" applyProtection="1">
      <alignment vertical="center" shrinkToFit="1"/>
    </xf>
    <xf numFmtId="0" fontId="1" fillId="0" borderId="46" xfId="0" applyNumberFormat="1" applyFont="1" applyFill="1" applyBorder="1" applyAlignment="1" applyProtection="1">
      <alignment vertical="center"/>
    </xf>
    <xf numFmtId="0" fontId="1" fillId="0" borderId="0" xfId="0" applyNumberFormat="1" applyFont="1" applyFill="1" applyBorder="1" applyAlignment="1" applyProtection="1">
      <alignment vertical="center"/>
    </xf>
    <xf numFmtId="3" fontId="8" fillId="0" borderId="25" xfId="1" applyNumberFormat="1" applyFont="1" applyFill="1" applyBorder="1" applyAlignment="1" applyProtection="1">
      <alignment vertical="center"/>
    </xf>
    <xf numFmtId="43" fontId="1" fillId="0" borderId="0" xfId="0" applyNumberFormat="1" applyFont="1" applyFill="1" applyBorder="1" applyAlignment="1" applyProtection="1">
      <alignment vertical="center"/>
    </xf>
    <xf numFmtId="3" fontId="8" fillId="0" borderId="27" xfId="1" applyNumberFormat="1" applyFont="1" applyFill="1" applyBorder="1" applyAlignment="1" applyProtection="1">
      <alignment vertical="center"/>
    </xf>
    <xf numFmtId="3" fontId="8" fillId="0" borderId="0" xfId="1" applyNumberFormat="1" applyFont="1" applyFill="1" applyBorder="1" applyAlignment="1" applyProtection="1">
      <alignment vertical="center"/>
    </xf>
    <xf numFmtId="0" fontId="8" fillId="0" borderId="0" xfId="0" applyNumberFormat="1" applyFont="1" applyFill="1" applyBorder="1" applyAlignment="1" applyProtection="1">
      <alignment vertical="center" shrinkToFit="1"/>
    </xf>
    <xf numFmtId="3" fontId="8" fillId="0" borderId="25" xfId="0" applyNumberFormat="1" applyFont="1" applyFill="1" applyBorder="1" applyAlignment="1" applyProtection="1">
      <alignment vertical="center"/>
    </xf>
    <xf numFmtId="43" fontId="8" fillId="0" borderId="27" xfId="1" applyNumberFormat="1" applyFont="1" applyFill="1" applyBorder="1" applyAlignment="1" applyProtection="1">
      <alignment vertical="center"/>
    </xf>
    <xf numFmtId="3" fontId="8" fillId="0" borderId="21" xfId="0" applyNumberFormat="1" applyFont="1" applyFill="1" applyBorder="1" applyAlignment="1" applyProtection="1">
      <alignment vertical="center"/>
    </xf>
    <xf numFmtId="3" fontId="8" fillId="0" borderId="21" xfId="1" applyNumberFormat="1" applyFont="1" applyFill="1" applyBorder="1" applyAlignment="1" applyProtection="1">
      <alignment vertical="center"/>
    </xf>
    <xf numFmtId="43" fontId="8" fillId="0" borderId="26" xfId="1" applyNumberFormat="1" applyFont="1" applyFill="1" applyBorder="1" applyAlignment="1" applyProtection="1">
      <alignment vertical="center"/>
    </xf>
    <xf numFmtId="3" fontId="8" fillId="0" borderId="28" xfId="1" applyNumberFormat="1" applyFont="1" applyFill="1" applyBorder="1" applyAlignment="1" applyProtection="1">
      <alignment vertical="center"/>
    </xf>
    <xf numFmtId="3" fontId="7" fillId="0" borderId="21" xfId="0" applyNumberFormat="1" applyFont="1" applyFill="1" applyBorder="1" applyAlignment="1" applyProtection="1">
      <alignment vertical="center"/>
    </xf>
    <xf numFmtId="0" fontId="8" fillId="0" borderId="32" xfId="0" applyNumberFormat="1" applyFont="1" applyFill="1" applyBorder="1" applyAlignment="1" applyProtection="1">
      <alignment horizontal="center" vertical="center"/>
    </xf>
    <xf numFmtId="0" fontId="8" fillId="0" borderId="27" xfId="0" applyNumberFormat="1" applyFont="1" applyFill="1" applyBorder="1" applyAlignment="1" applyProtection="1">
      <alignment horizontal="center" vertical="center"/>
    </xf>
    <xf numFmtId="3" fontId="8" fillId="0" borderId="50" xfId="0" applyNumberFormat="1" applyFont="1" applyFill="1" applyBorder="1" applyAlignment="1" applyProtection="1">
      <alignment vertical="center"/>
    </xf>
    <xf numFmtId="0" fontId="8" fillId="0" borderId="21" xfId="0" applyNumberFormat="1" applyFont="1" applyFill="1" applyBorder="1" applyAlignment="1" applyProtection="1">
      <alignment horizontal="left" vertical="center"/>
    </xf>
    <xf numFmtId="0" fontId="1" fillId="0" borderId="66" xfId="0" applyNumberFormat="1" applyFont="1" applyFill="1" applyBorder="1" applyAlignment="1" applyProtection="1">
      <alignment vertical="center"/>
    </xf>
    <xf numFmtId="0" fontId="8" fillId="0" borderId="26" xfId="0" applyNumberFormat="1" applyFont="1" applyFill="1" applyBorder="1" applyAlignment="1" applyProtection="1">
      <alignment horizontal="center" vertical="center"/>
    </xf>
    <xf numFmtId="0" fontId="1" fillId="0" borderId="25" xfId="0" applyNumberFormat="1" applyFont="1" applyFill="1" applyBorder="1" applyAlignment="1" applyProtection="1">
      <alignment vertical="center"/>
    </xf>
    <xf numFmtId="0" fontId="1" fillId="0" borderId="21" xfId="0" applyNumberFormat="1" applyFont="1" applyFill="1" applyBorder="1" applyAlignment="1" applyProtection="1">
      <alignment vertical="center"/>
    </xf>
    <xf numFmtId="0" fontId="8" fillId="0" borderId="65" xfId="0" applyNumberFormat="1" applyFont="1" applyFill="1" applyBorder="1" applyAlignment="1" applyProtection="1">
      <alignment horizontal="left" vertical="center"/>
    </xf>
    <xf numFmtId="0" fontId="8" fillId="0" borderId="55" xfId="0" applyNumberFormat="1" applyFont="1" applyFill="1" applyBorder="1" applyAlignment="1" applyProtection="1">
      <alignment horizontal="left" vertical="center"/>
    </xf>
    <xf numFmtId="0" fontId="8" fillId="0" borderId="51" xfId="0" applyNumberFormat="1" applyFont="1" applyFill="1" applyBorder="1" applyAlignment="1" applyProtection="1">
      <alignment horizontal="left" vertical="center"/>
    </xf>
    <xf numFmtId="3" fontId="8" fillId="0" borderId="51" xfId="1" applyNumberFormat="1" applyFont="1" applyFill="1" applyBorder="1" applyAlignment="1" applyProtection="1">
      <alignment vertical="center"/>
    </xf>
    <xf numFmtId="43" fontId="8" fillId="0" borderId="27" xfId="3" applyNumberFormat="1" applyFont="1" applyFill="1" applyBorder="1" applyAlignment="1" applyProtection="1">
      <alignment vertical="center"/>
    </xf>
    <xf numFmtId="0" fontId="8" fillId="0" borderId="34" xfId="0" applyNumberFormat="1" applyFont="1" applyFill="1" applyBorder="1" applyAlignment="1" applyProtection="1">
      <alignment horizontal="center" vertical="center"/>
    </xf>
    <xf numFmtId="43" fontId="8" fillId="0" borderId="12" xfId="3" applyNumberFormat="1" applyFont="1" applyFill="1" applyBorder="1" applyAlignment="1" applyProtection="1">
      <alignment vertical="center"/>
    </xf>
    <xf numFmtId="0" fontId="8" fillId="0" borderId="60" xfId="0" applyNumberFormat="1" applyFont="1" applyFill="1" applyBorder="1" applyAlignment="1" applyProtection="1">
      <alignment horizontal="center" vertical="center"/>
    </xf>
    <xf numFmtId="43" fontId="8" fillId="0" borderId="55" xfId="3" applyNumberFormat="1" applyFont="1" applyFill="1" applyBorder="1" applyAlignment="1" applyProtection="1">
      <alignment vertical="center"/>
    </xf>
    <xf numFmtId="0" fontId="8" fillId="0" borderId="56" xfId="0" applyNumberFormat="1" applyFont="1" applyFill="1" applyBorder="1" applyAlignment="1" applyProtection="1">
      <alignment horizontal="center" vertical="center"/>
    </xf>
    <xf numFmtId="3" fontId="8" fillId="0" borderId="52" xfId="1" applyNumberFormat="1" applyFont="1" applyFill="1" applyBorder="1" applyAlignment="1" applyProtection="1">
      <alignment vertical="center"/>
    </xf>
    <xf numFmtId="43" fontId="8" fillId="0" borderId="58" xfId="3" applyNumberFormat="1" applyFont="1" applyFill="1" applyBorder="1" applyAlignment="1" applyProtection="1">
      <alignment vertical="center"/>
    </xf>
    <xf numFmtId="43" fontId="8" fillId="0" borderId="26" xfId="3" applyNumberFormat="1" applyFont="1" applyFill="1" applyBorder="1" applyAlignment="1" applyProtection="1">
      <alignment vertical="center"/>
    </xf>
    <xf numFmtId="0" fontId="8" fillId="0" borderId="0" xfId="0" applyNumberFormat="1" applyFont="1" applyFill="1" applyBorder="1" applyAlignment="1" applyProtection="1">
      <alignment horizontal="left" vertical="center"/>
    </xf>
    <xf numFmtId="3" fontId="7" fillId="0" borderId="11" xfId="0" applyNumberFormat="1" applyFont="1" applyFill="1" applyBorder="1" applyAlignment="1" applyProtection="1">
      <alignment vertical="center"/>
    </xf>
    <xf numFmtId="43" fontId="7" fillId="0" borderId="7" xfId="3" applyNumberFormat="1" applyFont="1" applyFill="1" applyBorder="1" applyAlignment="1" applyProtection="1">
      <alignment vertical="center"/>
    </xf>
    <xf numFmtId="43" fontId="8" fillId="0" borderId="7" xfId="3" applyNumberFormat="1" applyFont="1" applyFill="1" applyBorder="1" applyAlignment="1" applyProtection="1">
      <alignment vertical="center"/>
    </xf>
    <xf numFmtId="0" fontId="8" fillId="0" borderId="20" xfId="0" applyNumberFormat="1" applyFont="1" applyFill="1" applyBorder="1" applyAlignment="1" applyProtection="1">
      <alignment horizontal="center" vertical="center"/>
    </xf>
    <xf numFmtId="0" fontId="8" fillId="0" borderId="25" xfId="0" applyNumberFormat="1" applyFont="1" applyFill="1" applyBorder="1" applyAlignment="1" applyProtection="1">
      <alignment vertical="center"/>
    </xf>
    <xf numFmtId="0" fontId="8" fillId="0" borderId="12" xfId="0" applyNumberFormat="1" applyFont="1" applyFill="1" applyBorder="1" applyAlignment="1" applyProtection="1">
      <alignment vertical="center"/>
    </xf>
    <xf numFmtId="0" fontId="8" fillId="0" borderId="23" xfId="0" applyNumberFormat="1" applyFont="1" applyFill="1" applyBorder="1" applyAlignment="1" applyProtection="1">
      <alignment vertical="center"/>
    </xf>
    <xf numFmtId="0" fontId="8" fillId="0" borderId="27" xfId="0" applyNumberFormat="1" applyFont="1" applyFill="1" applyBorder="1" applyAlignment="1" applyProtection="1">
      <alignment vertical="center"/>
    </xf>
    <xf numFmtId="0" fontId="8" fillId="0" borderId="59" xfId="0" applyNumberFormat="1" applyFont="1" applyFill="1" applyBorder="1" applyAlignment="1" applyProtection="1">
      <alignment horizontal="left" vertical="center"/>
    </xf>
    <xf numFmtId="0" fontId="8" fillId="0" borderId="22" xfId="0" applyNumberFormat="1" applyFont="1" applyFill="1" applyBorder="1" applyAlignment="1" applyProtection="1">
      <alignment horizontal="left" vertical="center"/>
    </xf>
    <xf numFmtId="3" fontId="8" fillId="0" borderId="22" xfId="1" applyNumberFormat="1" applyFont="1" applyFill="1" applyBorder="1" applyAlignment="1" applyProtection="1">
      <alignment horizontal="right" vertical="center"/>
    </xf>
    <xf numFmtId="43" fontId="8" fillId="0" borderId="22" xfId="3" applyNumberFormat="1" applyFont="1" applyFill="1" applyBorder="1" applyAlignment="1" applyProtection="1">
      <alignment vertical="center"/>
    </xf>
    <xf numFmtId="41" fontId="20" fillId="0" borderId="0" xfId="2" applyNumberFormat="1" applyFont="1">
      <alignment vertical="center"/>
    </xf>
    <xf numFmtId="0" fontId="20" fillId="0" borderId="0" xfId="2" applyNumberFormat="1" applyFont="1">
      <alignment vertical="center"/>
    </xf>
    <xf numFmtId="0" fontId="8" fillId="0" borderId="27" xfId="0" applyNumberFormat="1" applyFont="1" applyFill="1" applyBorder="1" applyAlignment="1" applyProtection="1">
      <alignment horizontal="left" vertical="center"/>
    </xf>
    <xf numFmtId="0" fontId="8" fillId="0" borderId="57" xfId="0" applyNumberFormat="1" applyFont="1" applyFill="1" applyBorder="1" applyAlignment="1" applyProtection="1">
      <alignment horizontal="center" vertical="center"/>
    </xf>
    <xf numFmtId="0" fontId="8" fillId="0" borderId="52" xfId="0" applyNumberFormat="1" applyFont="1" applyFill="1" applyBorder="1" applyAlignment="1" applyProtection="1">
      <alignment horizontal="left" vertical="center"/>
    </xf>
    <xf numFmtId="3" fontId="21" fillId="0" borderId="0" xfId="1" applyNumberFormat="1" applyFont="1" applyFill="1" applyBorder="1" applyAlignment="1" applyProtection="1">
      <alignment vertical="center"/>
    </xf>
    <xf numFmtId="3" fontId="8" fillId="0" borderId="27" xfId="1" applyNumberFormat="1" applyFont="1" applyFill="1" applyBorder="1" applyAlignment="1">
      <alignment vertical="center"/>
    </xf>
    <xf numFmtId="3" fontId="8" fillId="0" borderId="0" xfId="1" applyNumberFormat="1" applyFont="1" applyFill="1" applyBorder="1" applyAlignment="1">
      <alignment vertical="center"/>
    </xf>
    <xf numFmtId="0" fontId="8" fillId="0" borderId="0" xfId="0" applyNumberFormat="1" applyFont="1" applyFill="1" applyBorder="1" applyAlignment="1">
      <alignment vertical="center" shrinkToFit="1"/>
    </xf>
    <xf numFmtId="3" fontId="8" fillId="0" borderId="45" xfId="0" applyNumberFormat="1" applyFont="1" applyFill="1" applyBorder="1" applyAlignment="1">
      <alignment vertical="center"/>
    </xf>
    <xf numFmtId="3" fontId="21" fillId="0" borderId="28" xfId="1" applyNumberFormat="1" applyFont="1" applyFill="1" applyBorder="1" applyAlignment="1" applyProtection="1">
      <alignment vertical="center"/>
    </xf>
    <xf numFmtId="3" fontId="21" fillId="0" borderId="38" xfId="1" applyNumberFormat="1" applyFont="1" applyFill="1" applyBorder="1" applyAlignment="1" applyProtection="1">
      <alignment vertical="center"/>
    </xf>
    <xf numFmtId="0" fontId="7" fillId="0" borderId="54" xfId="0" applyNumberFormat="1" applyFont="1" applyFill="1" applyBorder="1" applyAlignment="1" applyProtection="1">
      <alignment horizontal="center" vertical="center"/>
    </xf>
    <xf numFmtId="0" fontId="8" fillId="0" borderId="65" xfId="0" applyNumberFormat="1" applyFont="1" applyFill="1" applyBorder="1" applyAlignment="1" applyProtection="1">
      <alignment horizontal="center" vertical="center"/>
    </xf>
    <xf numFmtId="0" fontId="8" fillId="0" borderId="55" xfId="0" applyNumberFormat="1" applyFont="1" applyFill="1" applyBorder="1" applyAlignment="1" applyProtection="1">
      <alignment horizontal="center" vertical="center"/>
    </xf>
    <xf numFmtId="3" fontId="7" fillId="0" borderId="20" xfId="1" applyNumberFormat="1" applyFont="1" applyFill="1" applyBorder="1" applyAlignment="1" applyProtection="1">
      <alignment vertical="center"/>
    </xf>
    <xf numFmtId="3" fontId="7" fillId="0" borderId="6" xfId="1" applyNumberFormat="1" applyFont="1" applyFill="1" applyBorder="1" applyAlignment="1" applyProtection="1">
      <alignment vertical="center"/>
    </xf>
    <xf numFmtId="3" fontId="8" fillId="0" borderId="6" xfId="1" applyNumberFormat="1" applyFont="1" applyFill="1" applyBorder="1" applyAlignment="1" applyProtection="1">
      <alignment vertical="center"/>
    </xf>
    <xf numFmtId="3" fontId="8" fillId="0" borderId="75" xfId="0" applyNumberFormat="1" applyFont="1" applyFill="1" applyBorder="1" applyAlignment="1" applyProtection="1">
      <alignment vertical="center"/>
    </xf>
    <xf numFmtId="3" fontId="8" fillId="0" borderId="34" xfId="0" applyNumberFormat="1" applyFont="1" applyFill="1" applyBorder="1" applyAlignment="1" applyProtection="1">
      <alignment vertical="center"/>
    </xf>
    <xf numFmtId="3" fontId="8" fillId="0" borderId="20" xfId="0" applyNumberFormat="1" applyFont="1" applyFill="1" applyBorder="1" applyAlignment="1" applyProtection="1">
      <alignment vertical="center"/>
    </xf>
    <xf numFmtId="3" fontId="7" fillId="0" borderId="23" xfId="1" applyNumberFormat="1" applyFont="1" applyFill="1" applyBorder="1" applyAlignment="1" applyProtection="1">
      <alignment vertical="center"/>
    </xf>
    <xf numFmtId="43" fontId="7" fillId="0" borderId="23" xfId="1" applyNumberFormat="1" applyFont="1" applyFill="1" applyBorder="1" applyAlignment="1" applyProtection="1">
      <alignment vertical="center"/>
    </xf>
    <xf numFmtId="3" fontId="7" fillId="0" borderId="5" xfId="1" applyNumberFormat="1" applyFont="1" applyFill="1" applyBorder="1" applyAlignment="1" applyProtection="1">
      <alignment vertical="center"/>
    </xf>
    <xf numFmtId="3" fontId="21" fillId="0" borderId="27" xfId="1" applyNumberFormat="1" applyFont="1" applyFill="1" applyBorder="1" applyAlignment="1" applyProtection="1">
      <alignment vertical="center"/>
    </xf>
    <xf numFmtId="3" fontId="21" fillId="0" borderId="45" xfId="0" applyNumberFormat="1" applyFont="1" applyFill="1" applyBorder="1" applyAlignment="1" applyProtection="1">
      <alignment vertical="center"/>
    </xf>
    <xf numFmtId="3" fontId="7" fillId="0" borderId="29" xfId="1" applyNumberFormat="1" applyFont="1" applyFill="1" applyBorder="1" applyAlignment="1" applyProtection="1">
      <alignment vertical="center"/>
    </xf>
    <xf numFmtId="0" fontId="1" fillId="0" borderId="51" xfId="0" applyNumberFormat="1" applyFont="1" applyFill="1" applyBorder="1" applyAlignment="1" applyProtection="1">
      <alignment vertical="center"/>
    </xf>
    <xf numFmtId="0" fontId="1" fillId="0" borderId="51" xfId="0" applyNumberFormat="1" applyFont="1" applyFill="1" applyBorder="1">
      <alignment vertical="center"/>
    </xf>
    <xf numFmtId="43" fontId="7" fillId="0" borderId="26" xfId="3" applyNumberFormat="1" applyFont="1" applyFill="1" applyBorder="1" applyAlignment="1" applyProtection="1">
      <alignment vertical="center"/>
    </xf>
    <xf numFmtId="3" fontId="21" fillId="0" borderId="29" xfId="1" applyNumberFormat="1" applyFont="1" applyFill="1" applyBorder="1" applyAlignment="1" applyProtection="1">
      <alignment vertical="center"/>
    </xf>
    <xf numFmtId="3" fontId="21" fillId="0" borderId="27" xfId="1" applyNumberFormat="1" applyFont="1" applyFill="1" applyBorder="1" applyAlignment="1">
      <alignment vertical="center"/>
    </xf>
    <xf numFmtId="178" fontId="21" fillId="0" borderId="0" xfId="1" applyNumberFormat="1" applyFont="1" applyFill="1" applyBorder="1" applyAlignment="1" applyProtection="1">
      <alignment vertical="center"/>
    </xf>
    <xf numFmtId="0" fontId="21" fillId="0" borderId="0" xfId="0" applyNumberFormat="1" applyFont="1" applyFill="1" applyBorder="1" applyAlignment="1" applyProtection="1">
      <alignment vertical="center" shrinkToFit="1"/>
    </xf>
    <xf numFmtId="3" fontId="21" fillId="0" borderId="26" xfId="1" applyNumberFormat="1" applyFont="1" applyFill="1" applyBorder="1" applyAlignment="1" applyProtection="1">
      <alignment vertical="center"/>
    </xf>
    <xf numFmtId="0" fontId="21" fillId="0" borderId="28" xfId="0" applyNumberFormat="1" applyFont="1" applyFill="1" applyBorder="1" applyAlignment="1" applyProtection="1">
      <alignment vertical="center" shrinkToFit="1"/>
    </xf>
    <xf numFmtId="0" fontId="22" fillId="0" borderId="45" xfId="0" applyNumberFormat="1" applyFont="1" applyFill="1" applyBorder="1" applyAlignment="1" applyProtection="1">
      <alignment vertical="center"/>
    </xf>
    <xf numFmtId="3" fontId="7" fillId="0" borderId="21" xfId="1" applyNumberFormat="1" applyFont="1" applyFill="1" applyBorder="1" applyAlignment="1">
      <alignment vertical="center"/>
    </xf>
    <xf numFmtId="3" fontId="7" fillId="0" borderId="11" xfId="1" applyNumberFormat="1" applyFont="1" applyFill="1" applyBorder="1" applyAlignment="1">
      <alignment vertical="center"/>
    </xf>
    <xf numFmtId="3" fontId="8" fillId="0" borderId="11" xfId="1" applyNumberFormat="1" applyFont="1" applyFill="1" applyBorder="1" applyAlignment="1">
      <alignment vertical="center"/>
    </xf>
    <xf numFmtId="3" fontId="8" fillId="0" borderId="23" xfId="0" applyNumberFormat="1" applyFont="1" applyFill="1" applyBorder="1" applyAlignment="1">
      <alignment vertical="center"/>
    </xf>
    <xf numFmtId="0" fontId="1" fillId="0" borderId="25" xfId="0" applyNumberFormat="1" applyFont="1" applyFill="1" applyBorder="1">
      <alignment vertical="center"/>
    </xf>
    <xf numFmtId="0" fontId="1" fillId="0" borderId="21" xfId="0" applyNumberFormat="1" applyFont="1" applyFill="1" applyBorder="1">
      <alignment vertical="center"/>
    </xf>
    <xf numFmtId="3" fontId="8" fillId="0" borderId="7" xfId="0" applyNumberFormat="1" applyFont="1" applyFill="1" applyBorder="1" applyAlignment="1" applyProtection="1">
      <alignment horizontal="right" vertical="center"/>
    </xf>
    <xf numFmtId="3" fontId="21" fillId="0" borderId="0" xfId="1" applyNumberFormat="1" applyFont="1" applyFill="1" applyBorder="1" applyAlignment="1">
      <alignment vertical="center"/>
    </xf>
    <xf numFmtId="0" fontId="21" fillId="0" borderId="0" xfId="0" applyNumberFormat="1" applyFont="1" applyFill="1" applyBorder="1" applyAlignment="1">
      <alignment vertical="center" shrinkToFit="1"/>
    </xf>
    <xf numFmtId="3" fontId="21" fillId="0" borderId="12" xfId="1" applyNumberFormat="1" applyFont="1" applyFill="1" applyBorder="1" applyAlignment="1" applyProtection="1">
      <alignment vertical="center"/>
    </xf>
    <xf numFmtId="3" fontId="21" fillId="0" borderId="30" xfId="1" applyNumberFormat="1" applyFont="1" applyFill="1" applyBorder="1" applyAlignment="1" applyProtection="1">
      <alignment vertical="center"/>
    </xf>
    <xf numFmtId="0" fontId="21" fillId="0" borderId="30" xfId="0" applyNumberFormat="1" applyFont="1" applyFill="1" applyBorder="1" applyAlignment="1" applyProtection="1">
      <alignment vertical="center" shrinkToFit="1"/>
    </xf>
    <xf numFmtId="3" fontId="21" fillId="0" borderId="53" xfId="1" applyNumberFormat="1" applyFont="1" applyFill="1" applyBorder="1" applyAlignment="1" applyProtection="1">
      <alignment vertical="center"/>
    </xf>
    <xf numFmtId="0" fontId="22" fillId="0" borderId="46" xfId="0" applyNumberFormat="1" applyFont="1" applyFill="1" applyBorder="1" applyAlignment="1" applyProtection="1">
      <alignment vertical="center"/>
    </xf>
    <xf numFmtId="0" fontId="21" fillId="0" borderId="28" xfId="0" applyNumberFormat="1" applyFont="1" applyFill="1" applyBorder="1" applyAlignment="1">
      <alignment vertical="center" shrinkToFit="1"/>
    </xf>
    <xf numFmtId="0" fontId="21" fillId="0" borderId="29" xfId="0" applyNumberFormat="1" applyFont="1" applyFill="1" applyBorder="1" applyAlignment="1" applyProtection="1">
      <alignment vertical="center" shrinkToFit="1"/>
    </xf>
    <xf numFmtId="41" fontId="21" fillId="0" borderId="45" xfId="0" applyNumberFormat="1" applyFont="1" applyFill="1" applyBorder="1" applyAlignment="1" applyProtection="1">
      <alignment vertical="center"/>
    </xf>
    <xf numFmtId="41" fontId="21" fillId="0" borderId="45" xfId="1" applyFont="1" applyFill="1" applyBorder="1">
      <alignment vertical="center"/>
    </xf>
    <xf numFmtId="0" fontId="21" fillId="0" borderId="38" xfId="0" applyNumberFormat="1" applyFont="1" applyFill="1" applyBorder="1" applyAlignment="1" applyProtection="1">
      <alignment vertical="center" shrinkToFit="1"/>
    </xf>
    <xf numFmtId="3" fontId="21" fillId="0" borderId="47" xfId="0" applyNumberFormat="1" applyFont="1" applyFill="1" applyBorder="1" applyAlignment="1" applyProtection="1">
      <alignment vertical="center"/>
    </xf>
    <xf numFmtId="0" fontId="21" fillId="0" borderId="53" xfId="0" applyNumberFormat="1" applyFont="1" applyFill="1" applyBorder="1" applyAlignment="1" applyProtection="1">
      <alignment vertical="center" shrinkToFit="1"/>
    </xf>
    <xf numFmtId="3" fontId="21" fillId="0" borderId="39" xfId="0" applyNumberFormat="1" applyFont="1" applyFill="1" applyBorder="1" applyAlignment="1" applyProtection="1">
      <alignment vertical="center"/>
    </xf>
    <xf numFmtId="41" fontId="21" fillId="0" borderId="50" xfId="1" applyFont="1" applyFill="1" applyBorder="1">
      <alignment vertical="center"/>
    </xf>
    <xf numFmtId="0" fontId="22" fillId="0" borderId="48" xfId="0" applyNumberFormat="1" applyFont="1" applyFill="1" applyBorder="1" applyAlignment="1" applyProtection="1">
      <alignment vertical="center"/>
    </xf>
    <xf numFmtId="3" fontId="21" fillId="0" borderId="31" xfId="1" applyNumberFormat="1" applyFont="1" applyFill="1" applyBorder="1" applyAlignment="1" applyProtection="1">
      <alignment vertical="center"/>
    </xf>
    <xf numFmtId="0" fontId="21" fillId="0" borderId="29" xfId="0" applyNumberFormat="1" applyFont="1" applyFill="1" applyBorder="1" applyAlignment="1" applyProtection="1">
      <alignment vertical="center" wrapText="1" shrinkToFit="1"/>
    </xf>
    <xf numFmtId="0" fontId="21" fillId="0" borderId="31" xfId="0" applyNumberFormat="1" applyFont="1" applyFill="1" applyBorder="1" applyAlignment="1" applyProtection="1">
      <alignment vertical="center" shrinkToFit="1"/>
    </xf>
    <xf numFmtId="3" fontId="8" fillId="0" borderId="52" xfId="0" applyNumberFormat="1" applyFont="1" applyFill="1" applyBorder="1" applyAlignment="1" applyProtection="1">
      <alignment vertical="center"/>
    </xf>
    <xf numFmtId="180" fontId="8" fillId="0" borderId="12" xfId="3" applyNumberFormat="1" applyFont="1" applyFill="1" applyBorder="1" applyAlignment="1" applyProtection="1">
      <alignment vertical="center"/>
    </xf>
    <xf numFmtId="0" fontId="8" fillId="0" borderId="76" xfId="0" applyNumberFormat="1" applyFont="1" applyFill="1" applyBorder="1" applyAlignment="1" applyProtection="1">
      <alignment horizontal="center" vertical="center"/>
    </xf>
    <xf numFmtId="0" fontId="8" fillId="0" borderId="28" xfId="0" applyNumberFormat="1" applyFont="1" applyFill="1" applyBorder="1" applyAlignment="1" applyProtection="1">
      <alignment horizontal="center" vertical="center"/>
    </xf>
    <xf numFmtId="3" fontId="7" fillId="2" borderId="5" xfId="0" applyNumberFormat="1" applyFont="1" applyFill="1" applyBorder="1" applyAlignment="1">
      <alignment vertical="center"/>
    </xf>
    <xf numFmtId="3" fontId="8" fillId="2" borderId="7" xfId="0" applyNumberFormat="1" applyFont="1" applyFill="1" applyBorder="1" applyAlignment="1">
      <alignment vertical="center"/>
    </xf>
    <xf numFmtId="3" fontId="8" fillId="2" borderId="12" xfId="0" applyNumberFormat="1" applyFont="1" applyFill="1" applyBorder="1" applyAlignment="1">
      <alignment vertical="center"/>
    </xf>
    <xf numFmtId="3" fontId="8" fillId="2" borderId="43" xfId="0" applyNumberFormat="1" applyFont="1" applyFill="1" applyBorder="1" applyAlignment="1">
      <alignment vertical="center"/>
    </xf>
    <xf numFmtId="0" fontId="14" fillId="2" borderId="0" xfId="0" applyNumberFormat="1" applyFont="1" applyFill="1" applyBorder="1" applyAlignment="1" applyProtection="1">
      <alignment vertical="center" wrapText="1"/>
    </xf>
    <xf numFmtId="43" fontId="8" fillId="0" borderId="23" xfId="3" applyNumberFormat="1" applyFont="1" applyFill="1" applyBorder="1" applyAlignment="1" applyProtection="1">
      <alignment vertical="center"/>
    </xf>
    <xf numFmtId="3" fontId="8" fillId="0" borderId="47" xfId="0" applyNumberFormat="1" applyFont="1" applyFill="1" applyBorder="1" applyAlignment="1" applyProtection="1">
      <alignment vertical="center"/>
    </xf>
    <xf numFmtId="0" fontId="8" fillId="0" borderId="32" xfId="0" applyNumberFormat="1" applyFont="1" applyFill="1" applyBorder="1" applyAlignment="1" applyProtection="1">
      <alignment horizontal="left" vertical="center"/>
    </xf>
    <xf numFmtId="0" fontId="1" fillId="0" borderId="39" xfId="0" applyNumberFormat="1" applyFont="1" applyFill="1" applyBorder="1" applyAlignment="1" applyProtection="1">
      <alignment vertical="center"/>
    </xf>
    <xf numFmtId="0" fontId="8" fillId="0" borderId="33" xfId="0" applyNumberFormat="1" applyFont="1" applyFill="1" applyBorder="1" applyAlignment="1" applyProtection="1">
      <alignment horizontal="center" vertical="center"/>
    </xf>
    <xf numFmtId="0" fontId="8" fillId="0" borderId="25" xfId="0" applyNumberFormat="1" applyFont="1" applyFill="1" applyBorder="1" applyAlignment="1" applyProtection="1">
      <alignment horizontal="center" vertical="center"/>
    </xf>
    <xf numFmtId="0" fontId="8" fillId="0" borderId="11" xfId="0" applyNumberFormat="1" applyFont="1" applyFill="1" applyBorder="1" applyAlignment="1" applyProtection="1">
      <alignment horizontal="left" vertical="center"/>
    </xf>
    <xf numFmtId="0" fontId="8" fillId="0" borderId="20" xfId="0" applyNumberFormat="1" applyFont="1" applyFill="1" applyBorder="1" applyAlignment="1" applyProtection="1">
      <alignment horizontal="left" vertical="center"/>
    </xf>
    <xf numFmtId="0" fontId="8" fillId="0" borderId="25" xfId="0" applyNumberFormat="1" applyFont="1" applyFill="1" applyBorder="1" applyAlignment="1" applyProtection="1">
      <alignment horizontal="left" vertical="center"/>
    </xf>
    <xf numFmtId="0" fontId="8" fillId="0" borderId="23" xfId="0" applyNumberFormat="1" applyFont="1" applyFill="1" applyBorder="1" applyAlignment="1" applyProtection="1">
      <alignment horizontal="left" vertical="center"/>
    </xf>
    <xf numFmtId="0" fontId="8" fillId="0" borderId="35" xfId="0" applyNumberFormat="1" applyFont="1" applyFill="1" applyBorder="1" applyAlignment="1" applyProtection="1">
      <alignment horizontal="center" vertical="center"/>
    </xf>
    <xf numFmtId="0" fontId="8" fillId="0" borderId="12" xfId="0" applyNumberFormat="1" applyFont="1" applyFill="1" applyBorder="1" applyAlignment="1" applyProtection="1">
      <alignment horizontal="left" vertical="center"/>
    </xf>
    <xf numFmtId="0" fontId="8" fillId="0" borderId="36" xfId="0" applyNumberFormat="1" applyFont="1" applyFill="1" applyBorder="1" applyAlignment="1" applyProtection="1">
      <alignment horizontal="left" vertical="center"/>
    </xf>
    <xf numFmtId="0" fontId="8" fillId="0" borderId="36" xfId="0" applyNumberFormat="1" applyFont="1" applyFill="1" applyBorder="1" applyAlignment="1" applyProtection="1">
      <alignment horizontal="center" vertical="center"/>
    </xf>
    <xf numFmtId="0" fontId="8" fillId="0" borderId="59" xfId="0" applyNumberFormat="1" applyFont="1" applyFill="1" applyBorder="1" applyAlignment="1" applyProtection="1">
      <alignment horizontal="center" vertical="center"/>
    </xf>
    <xf numFmtId="0" fontId="1" fillId="0" borderId="0" xfId="0" applyNumberFormat="1" applyFont="1" applyFill="1">
      <alignment vertical="center"/>
    </xf>
    <xf numFmtId="0" fontId="7" fillId="0" borderId="1" xfId="0" applyNumberFormat="1" applyFont="1" applyFill="1" applyBorder="1" applyAlignment="1">
      <alignment horizontal="center" vertical="center"/>
    </xf>
    <xf numFmtId="0" fontId="7" fillId="0" borderId="24" xfId="0" applyNumberFormat="1" applyFont="1" applyFill="1" applyBorder="1" applyAlignment="1">
      <alignment horizontal="center" vertical="center"/>
    </xf>
    <xf numFmtId="0" fontId="7" fillId="0" borderId="41" xfId="0" applyNumberFormat="1" applyFont="1" applyFill="1" applyBorder="1" applyAlignment="1">
      <alignment horizontal="center" vertical="center"/>
    </xf>
    <xf numFmtId="43" fontId="7" fillId="0" borderId="54" xfId="0" applyNumberFormat="1" applyFont="1" applyFill="1" applyBorder="1" applyAlignment="1">
      <alignment horizontal="center" vertical="center"/>
    </xf>
    <xf numFmtId="41" fontId="7" fillId="0" borderId="5" xfId="0" applyNumberFormat="1" applyFont="1" applyFill="1" applyBorder="1" applyAlignment="1">
      <alignment horizontal="right" vertical="center"/>
    </xf>
    <xf numFmtId="43" fontId="7" fillId="0" borderId="26" xfId="3" applyNumberFormat="1" applyFont="1" applyFill="1" applyBorder="1" applyAlignment="1">
      <alignment vertical="center"/>
    </xf>
    <xf numFmtId="3" fontId="7" fillId="0" borderId="26" xfId="1" applyNumberFormat="1" applyFont="1" applyFill="1" applyBorder="1" applyAlignment="1">
      <alignment vertical="center"/>
    </xf>
    <xf numFmtId="3" fontId="7" fillId="0" borderId="28" xfId="1" applyNumberFormat="1" applyFont="1" applyFill="1" applyBorder="1" applyAlignment="1">
      <alignment vertical="center"/>
    </xf>
    <xf numFmtId="0" fontId="8" fillId="0" borderId="28" xfId="0" applyNumberFormat="1" applyFont="1" applyFill="1" applyBorder="1" applyAlignment="1">
      <alignment vertical="center" shrinkToFit="1"/>
    </xf>
    <xf numFmtId="0" fontId="1" fillId="0" borderId="49" xfId="0" applyNumberFormat="1" applyFont="1" applyFill="1" applyBorder="1">
      <alignment vertical="center"/>
    </xf>
    <xf numFmtId="3" fontId="7" fillId="0" borderId="11" xfId="0" applyNumberFormat="1" applyFont="1" applyFill="1" applyBorder="1">
      <alignment vertical="center"/>
    </xf>
    <xf numFmtId="3" fontId="8" fillId="0" borderId="7" xfId="1" applyNumberFormat="1" applyFont="1" applyFill="1" applyBorder="1" applyAlignment="1">
      <alignment vertical="center"/>
    </xf>
    <xf numFmtId="3" fontId="8" fillId="0" borderId="29" xfId="1" applyNumberFormat="1" applyFont="1" applyFill="1" applyBorder="1" applyAlignment="1">
      <alignment vertical="center"/>
    </xf>
    <xf numFmtId="0" fontId="8" fillId="0" borderId="29" xfId="0" applyNumberFormat="1" applyFont="1" applyFill="1" applyBorder="1" applyAlignment="1">
      <alignment vertical="center" shrinkToFit="1"/>
    </xf>
    <xf numFmtId="0" fontId="1" fillId="0" borderId="48" xfId="0" applyNumberFormat="1" applyFont="1" applyFill="1" applyBorder="1">
      <alignment vertical="center"/>
    </xf>
    <xf numFmtId="3" fontId="8" fillId="0" borderId="11" xfId="0" applyNumberFormat="1" applyFont="1" applyFill="1" applyBorder="1">
      <alignment vertical="center"/>
    </xf>
    <xf numFmtId="43" fontId="8" fillId="0" borderId="7" xfId="3" applyNumberFormat="1" applyFont="1" applyFill="1" applyBorder="1" applyAlignment="1">
      <alignment vertical="center"/>
    </xf>
    <xf numFmtId="0" fontId="8" fillId="0" borderId="23" xfId="0" applyNumberFormat="1" applyFont="1" applyFill="1" applyBorder="1" applyAlignment="1">
      <alignment vertical="center"/>
    </xf>
    <xf numFmtId="0" fontId="8" fillId="0" borderId="23" xfId="0" applyNumberFormat="1" applyFont="1" applyFill="1" applyBorder="1" applyAlignment="1">
      <alignment horizontal="left" vertical="center"/>
    </xf>
    <xf numFmtId="3" fontId="8" fillId="0" borderId="25" xfId="0" applyNumberFormat="1" applyFont="1" applyFill="1" applyBorder="1">
      <alignment vertical="center"/>
    </xf>
    <xf numFmtId="43" fontId="8" fillId="0" borderId="12" xfId="3" applyNumberFormat="1" applyFont="1" applyFill="1" applyBorder="1" applyAlignment="1">
      <alignment vertical="center"/>
    </xf>
    <xf numFmtId="3" fontId="8" fillId="0" borderId="12" xfId="1" applyNumberFormat="1" applyFont="1" applyFill="1" applyBorder="1" applyAlignment="1">
      <alignment vertical="center"/>
    </xf>
    <xf numFmtId="3" fontId="8" fillId="0" borderId="30" xfId="1" applyNumberFormat="1" applyFont="1" applyFill="1" applyBorder="1" applyAlignment="1">
      <alignment vertical="center"/>
    </xf>
    <xf numFmtId="0" fontId="8" fillId="0" borderId="30" xfId="0" applyNumberFormat="1" applyFont="1" applyFill="1" applyBorder="1" applyAlignment="1">
      <alignment vertical="center" shrinkToFit="1"/>
    </xf>
    <xf numFmtId="0" fontId="1" fillId="0" borderId="46" xfId="0" applyNumberFormat="1" applyFont="1" applyFill="1" applyBorder="1">
      <alignment vertical="center"/>
    </xf>
    <xf numFmtId="0" fontId="8" fillId="0" borderId="25" xfId="0" applyNumberFormat="1" applyFont="1" applyFill="1" applyBorder="1" applyAlignment="1">
      <alignment vertical="center"/>
    </xf>
    <xf numFmtId="0" fontId="8" fillId="0" borderId="25" xfId="0" applyNumberFormat="1" applyFont="1" applyFill="1" applyBorder="1" applyAlignment="1">
      <alignment horizontal="left" vertical="center"/>
    </xf>
    <xf numFmtId="3" fontId="7" fillId="0" borderId="25" xfId="1" applyNumberFormat="1" applyFont="1" applyFill="1" applyBorder="1" applyAlignment="1">
      <alignment vertical="center"/>
    </xf>
    <xf numFmtId="43" fontId="7" fillId="0" borderId="27" xfId="3" applyNumberFormat="1" applyFont="1" applyFill="1" applyBorder="1" applyAlignment="1">
      <alignment vertical="center"/>
    </xf>
    <xf numFmtId="3" fontId="8" fillId="0" borderId="25" xfId="1" applyNumberFormat="1" applyFont="1" applyFill="1" applyBorder="1" applyAlignment="1">
      <alignment vertical="center"/>
    </xf>
    <xf numFmtId="43" fontId="8" fillId="0" borderId="27" xfId="3" applyNumberFormat="1" applyFont="1" applyFill="1" applyBorder="1" applyAlignment="1">
      <alignment vertical="center"/>
    </xf>
    <xf numFmtId="3" fontId="8" fillId="0" borderId="23" xfId="0" applyNumberFormat="1" applyFont="1" applyFill="1" applyBorder="1" applyAlignment="1">
      <alignment vertical="center" wrapText="1"/>
    </xf>
    <xf numFmtId="0" fontId="8" fillId="0" borderId="33" xfId="0" applyNumberFormat="1" applyFont="1" applyFill="1" applyBorder="1" applyAlignment="1">
      <alignment horizontal="center" vertical="center"/>
    </xf>
    <xf numFmtId="0" fontId="8" fillId="0" borderId="34" xfId="0" applyNumberFormat="1" applyFont="1" applyFill="1" applyBorder="1" applyAlignment="1">
      <alignment horizontal="center" vertical="center"/>
    </xf>
    <xf numFmtId="3" fontId="8" fillId="0" borderId="23" xfId="0" applyNumberFormat="1" applyFont="1" applyFill="1" applyBorder="1">
      <alignment vertical="center"/>
    </xf>
    <xf numFmtId="0" fontId="8" fillId="0" borderId="59" xfId="0" applyNumberFormat="1" applyFont="1" applyFill="1" applyBorder="1" applyAlignment="1">
      <alignment horizontal="center" vertical="center"/>
    </xf>
    <xf numFmtId="0" fontId="8" fillId="0" borderId="60" xfId="0" applyNumberFormat="1" applyFont="1" applyFill="1" applyBorder="1" applyAlignment="1">
      <alignment horizontal="center" vertical="center"/>
    </xf>
    <xf numFmtId="3" fontId="21" fillId="0" borderId="55" xfId="1" applyNumberFormat="1" applyFont="1" applyFill="1" applyBorder="1" applyAlignment="1" applyProtection="1">
      <alignment vertical="center"/>
    </xf>
    <xf numFmtId="0" fontId="8" fillId="0" borderId="56" xfId="0" applyNumberFormat="1" applyFont="1" applyFill="1" applyBorder="1" applyAlignment="1">
      <alignment horizontal="center" vertical="center"/>
    </xf>
    <xf numFmtId="0" fontId="8" fillId="0" borderId="57" xfId="0" applyNumberFormat="1" applyFont="1" applyFill="1" applyBorder="1" applyAlignment="1">
      <alignment horizontal="center" vertical="center"/>
    </xf>
    <xf numFmtId="3" fontId="8" fillId="0" borderId="52" xfId="0" applyNumberFormat="1" applyFont="1" applyFill="1" applyBorder="1">
      <alignment vertical="center"/>
    </xf>
    <xf numFmtId="3" fontId="21" fillId="0" borderId="58" xfId="1" applyNumberFormat="1" applyFont="1" applyFill="1" applyBorder="1" applyAlignment="1" applyProtection="1">
      <alignment vertical="center"/>
    </xf>
    <xf numFmtId="4" fontId="21" fillId="0" borderId="0" xfId="1" applyNumberFormat="1" applyFont="1" applyFill="1" applyBorder="1" applyAlignment="1" applyProtection="1">
      <alignment vertical="center"/>
    </xf>
    <xf numFmtId="177" fontId="21" fillId="0" borderId="0" xfId="1" applyNumberFormat="1" applyFont="1" applyFill="1" applyBorder="1" applyAlignment="1" applyProtection="1">
      <alignment vertical="center"/>
    </xf>
    <xf numFmtId="179" fontId="21" fillId="0" borderId="0" xfId="1" applyNumberFormat="1" applyFont="1" applyFill="1" applyBorder="1" applyAlignment="1" applyProtection="1">
      <alignment vertical="center"/>
    </xf>
    <xf numFmtId="176" fontId="21" fillId="0" borderId="28" xfId="1" applyNumberFormat="1" applyFont="1" applyFill="1" applyBorder="1" applyAlignment="1" applyProtection="1">
      <alignment vertical="center"/>
    </xf>
    <xf numFmtId="180" fontId="8" fillId="0" borderId="11" xfId="0" applyNumberFormat="1" applyFont="1" applyFill="1" applyBorder="1">
      <alignment vertical="center"/>
    </xf>
    <xf numFmtId="3" fontId="8" fillId="0" borderId="21" xfId="1" applyNumberFormat="1" applyFont="1" applyFill="1" applyBorder="1" applyAlignment="1">
      <alignment vertical="center"/>
    </xf>
    <xf numFmtId="43" fontId="8" fillId="0" borderId="26" xfId="3" applyNumberFormat="1" applyFont="1" applyFill="1" applyBorder="1" applyAlignment="1">
      <alignment vertical="center"/>
    </xf>
    <xf numFmtId="3" fontId="21" fillId="0" borderId="26" xfId="1" applyNumberFormat="1" applyFont="1" applyFill="1" applyBorder="1" applyAlignment="1">
      <alignment vertical="center"/>
    </xf>
    <xf numFmtId="0" fontId="1" fillId="0" borderId="50" xfId="0" applyNumberFormat="1" applyFont="1" applyFill="1" applyBorder="1">
      <alignment vertical="center"/>
    </xf>
    <xf numFmtId="0" fontId="8" fillId="0" borderId="23" xfId="0" applyNumberFormat="1" applyFont="1" applyFill="1" applyBorder="1" applyAlignment="1">
      <alignment horizontal="center" vertical="center"/>
    </xf>
    <xf numFmtId="180" fontId="8" fillId="0" borderId="23" xfId="0" applyNumberFormat="1" applyFont="1" applyFill="1" applyBorder="1">
      <alignment vertical="center"/>
    </xf>
    <xf numFmtId="3" fontId="8" fillId="0" borderId="23" xfId="1" applyNumberFormat="1" applyFont="1" applyFill="1" applyBorder="1" applyAlignment="1">
      <alignment vertical="center"/>
    </xf>
    <xf numFmtId="180" fontId="8" fillId="0" borderId="21" xfId="0" applyNumberFormat="1" applyFont="1" applyFill="1" applyBorder="1">
      <alignment vertical="center"/>
    </xf>
    <xf numFmtId="41" fontId="8" fillId="0" borderId="45" xfId="1" applyFont="1" applyFill="1" applyBorder="1">
      <alignment vertical="center"/>
    </xf>
    <xf numFmtId="3" fontId="8" fillId="0" borderId="26" xfId="1" applyNumberFormat="1" applyFont="1" applyFill="1" applyBorder="1" applyAlignment="1">
      <alignment vertical="center"/>
    </xf>
    <xf numFmtId="3" fontId="8" fillId="0" borderId="26" xfId="1" applyNumberFormat="1" applyFont="1" applyFill="1" applyBorder="1" applyAlignment="1" applyProtection="1">
      <alignment vertical="center"/>
    </xf>
    <xf numFmtId="180" fontId="7" fillId="0" borderId="11" xfId="0" applyNumberFormat="1" applyFont="1" applyFill="1" applyBorder="1">
      <alignment vertical="center"/>
    </xf>
    <xf numFmtId="3" fontId="21" fillId="0" borderId="7" xfId="1" applyNumberFormat="1" applyFont="1" applyFill="1" applyBorder="1" applyAlignment="1" applyProtection="1">
      <alignment vertical="center"/>
    </xf>
    <xf numFmtId="41" fontId="7" fillId="0" borderId="11" xfId="0" applyNumberFormat="1" applyFont="1" applyFill="1" applyBorder="1">
      <alignment vertical="center"/>
    </xf>
    <xf numFmtId="41" fontId="8" fillId="0" borderId="11" xfId="0" applyNumberFormat="1" applyFont="1" applyFill="1" applyBorder="1">
      <alignment vertical="center"/>
    </xf>
    <xf numFmtId="41" fontId="8" fillId="0" borderId="0" xfId="0" applyNumberFormat="1" applyFont="1" applyFill="1" applyBorder="1">
      <alignment vertical="center"/>
    </xf>
    <xf numFmtId="3" fontId="7" fillId="0" borderId="12" xfId="1" applyNumberFormat="1" applyFont="1" applyFill="1" applyBorder="1" applyAlignment="1" applyProtection="1">
      <alignment vertical="center"/>
    </xf>
    <xf numFmtId="0" fontId="1" fillId="0" borderId="0" xfId="0" applyNumberFormat="1" applyFont="1" applyFill="1" applyBorder="1">
      <alignment vertical="center"/>
    </xf>
    <xf numFmtId="0" fontId="1" fillId="0" borderId="52" xfId="0" applyNumberFormat="1" applyFont="1" applyFill="1" applyBorder="1">
      <alignment vertical="center"/>
    </xf>
    <xf numFmtId="0" fontId="8" fillId="0" borderId="11" xfId="0" applyNumberFormat="1" applyFont="1" applyFill="1" applyBorder="1">
      <alignment vertical="center"/>
    </xf>
    <xf numFmtId="3" fontId="7" fillId="0" borderId="7" xfId="1" applyNumberFormat="1" applyFont="1" applyFill="1" applyBorder="1" applyAlignment="1" applyProtection="1">
      <alignment vertical="center"/>
    </xf>
    <xf numFmtId="180" fontId="8" fillId="0" borderId="22" xfId="0" applyNumberFormat="1" applyFont="1" applyFill="1" applyBorder="1">
      <alignment vertical="center"/>
    </xf>
    <xf numFmtId="3" fontId="21" fillId="0" borderId="43" xfId="1" applyNumberFormat="1" applyFont="1" applyFill="1" applyBorder="1" applyAlignment="1" applyProtection="1">
      <alignment vertical="center"/>
    </xf>
    <xf numFmtId="0" fontId="0" fillId="0" borderId="0" xfId="0" applyNumberFormat="1" applyFill="1">
      <alignment vertical="center"/>
    </xf>
    <xf numFmtId="43" fontId="0" fillId="0" borderId="0" xfId="0" applyNumberFormat="1" applyFill="1">
      <alignment vertical="center"/>
    </xf>
    <xf numFmtId="43" fontId="8" fillId="0" borderId="25" xfId="3" applyNumberFormat="1" applyFont="1" applyFill="1" applyBorder="1" applyAlignment="1" applyProtection="1">
      <alignment vertical="center"/>
    </xf>
    <xf numFmtId="0" fontId="8" fillId="0" borderId="25" xfId="0" applyNumberFormat="1" applyFont="1" applyFill="1" applyBorder="1" applyAlignment="1">
      <alignment horizontal="center" vertical="center"/>
    </xf>
    <xf numFmtId="43" fontId="8" fillId="0" borderId="21" xfId="3" applyNumberFormat="1" applyFont="1" applyFill="1" applyBorder="1" applyAlignment="1">
      <alignment vertical="center"/>
    </xf>
    <xf numFmtId="3" fontId="21" fillId="0" borderId="50" xfId="0" applyNumberFormat="1" applyFont="1" applyFill="1" applyBorder="1" applyAlignment="1" applyProtection="1">
      <alignment vertical="center"/>
    </xf>
    <xf numFmtId="0" fontId="1" fillId="0" borderId="39" xfId="0" applyNumberFormat="1" applyFont="1" applyFill="1" applyBorder="1">
      <alignment vertical="center"/>
    </xf>
    <xf numFmtId="0" fontId="1" fillId="0" borderId="32" xfId="0" applyNumberFormat="1" applyFont="1" applyFill="1" applyBorder="1">
      <alignment vertical="center"/>
    </xf>
    <xf numFmtId="43" fontId="1" fillId="0" borderId="0" xfId="0" applyNumberFormat="1" applyFont="1" applyFill="1" applyBorder="1">
      <alignment vertical="center"/>
    </xf>
    <xf numFmtId="3" fontId="8" fillId="0" borderId="51" xfId="0" applyNumberFormat="1" applyFont="1" applyFill="1" applyBorder="1" applyAlignment="1" applyProtection="1">
      <alignment vertical="center"/>
    </xf>
    <xf numFmtId="3" fontId="8" fillId="0" borderId="51" xfId="0" applyNumberFormat="1" applyFont="1" applyFill="1" applyBorder="1">
      <alignment vertical="center"/>
    </xf>
    <xf numFmtId="178" fontId="21" fillId="0" borderId="53" xfId="1" applyNumberFormat="1" applyFont="1" applyFill="1" applyBorder="1" applyAlignment="1" applyProtection="1">
      <alignment vertical="center"/>
    </xf>
    <xf numFmtId="43" fontId="8" fillId="0" borderId="52" xfId="3" applyNumberFormat="1" applyFont="1" applyFill="1" applyBorder="1" applyAlignment="1" applyProtection="1">
      <alignment vertical="center"/>
    </xf>
    <xf numFmtId="0" fontId="1" fillId="0" borderId="38" xfId="0" applyNumberFormat="1" applyFont="1" applyFill="1" applyBorder="1">
      <alignment vertical="center"/>
    </xf>
    <xf numFmtId="41" fontId="21" fillId="0" borderId="47" xfId="1" applyFont="1" applyFill="1" applyBorder="1">
      <alignment vertical="center"/>
    </xf>
    <xf numFmtId="0" fontId="1" fillId="0" borderId="53" xfId="0" applyNumberFormat="1" applyFont="1" applyFill="1" applyBorder="1">
      <alignment vertical="center"/>
    </xf>
    <xf numFmtId="0" fontId="8" fillId="0" borderId="14" xfId="0" applyNumberFormat="1" applyFont="1" applyFill="1" applyBorder="1" applyAlignment="1" applyProtection="1">
      <alignment horizontal="left" vertical="center"/>
    </xf>
    <xf numFmtId="3" fontId="8" fillId="0" borderId="22" xfId="1" applyNumberFormat="1" applyFont="1" applyFill="1" applyBorder="1" applyAlignment="1" applyProtection="1">
      <alignment vertical="center"/>
    </xf>
    <xf numFmtId="43" fontId="8" fillId="0" borderId="43" xfId="3" applyNumberFormat="1" applyFont="1" applyFill="1" applyBorder="1" applyAlignment="1" applyProtection="1">
      <alignment vertical="center"/>
    </xf>
    <xf numFmtId="0" fontId="21" fillId="0" borderId="31" xfId="0" applyNumberFormat="1" applyFont="1" applyFill="1" applyBorder="1" applyAlignment="1" applyProtection="1">
      <alignment vertical="center" wrapText="1" shrinkToFit="1"/>
    </xf>
    <xf numFmtId="0" fontId="8" fillId="0" borderId="56" xfId="0" applyNumberFormat="1" applyFont="1" applyFill="1" applyBorder="1" applyAlignment="1" applyProtection="1">
      <alignment horizontal="left" vertical="center"/>
    </xf>
    <xf numFmtId="0" fontId="8" fillId="0" borderId="62" xfId="0" applyNumberFormat="1" applyFont="1" applyFill="1" applyBorder="1" applyAlignment="1" applyProtection="1">
      <alignment horizontal="left" vertical="center"/>
    </xf>
    <xf numFmtId="3" fontId="8" fillId="0" borderId="62" xfId="1" applyNumberFormat="1" applyFont="1" applyFill="1" applyBorder="1" applyAlignment="1" applyProtection="1">
      <alignment vertical="center"/>
    </xf>
    <xf numFmtId="180" fontId="8" fillId="0" borderId="62" xfId="0" applyNumberFormat="1" applyFont="1" applyFill="1" applyBorder="1">
      <alignment vertical="center"/>
    </xf>
    <xf numFmtId="43" fontId="8" fillId="0" borderId="63" xfId="3" applyNumberFormat="1" applyFont="1" applyFill="1" applyBorder="1" applyAlignment="1" applyProtection="1">
      <alignment vertical="center"/>
    </xf>
    <xf numFmtId="3" fontId="21" fillId="0" borderId="63" xfId="1" applyNumberFormat="1" applyFont="1" applyFill="1" applyBorder="1" applyAlignment="1" applyProtection="1">
      <alignment vertical="center"/>
    </xf>
    <xf numFmtId="3" fontId="21" fillId="0" borderId="64" xfId="1" applyNumberFormat="1" applyFont="1" applyFill="1" applyBorder="1" applyAlignment="1" applyProtection="1">
      <alignment vertical="center"/>
    </xf>
    <xf numFmtId="0" fontId="21" fillId="0" borderId="64" xfId="0" applyNumberFormat="1" applyFont="1" applyFill="1" applyBorder="1" applyAlignment="1" applyProtection="1">
      <alignment vertical="center" shrinkToFit="1"/>
    </xf>
    <xf numFmtId="0" fontId="8" fillId="0" borderId="61" xfId="0" applyNumberFormat="1" applyFont="1" applyFill="1" applyBorder="1" applyAlignment="1" applyProtection="1">
      <alignment horizontal="center" vertical="center"/>
    </xf>
    <xf numFmtId="0" fontId="8" fillId="0" borderId="58" xfId="0" applyNumberFormat="1" applyFont="1" applyFill="1" applyBorder="1" applyAlignment="1" applyProtection="1">
      <alignment horizontal="center" vertical="center"/>
    </xf>
    <xf numFmtId="3" fontId="7" fillId="0" borderId="20" xfId="0" applyNumberFormat="1" applyFont="1" applyFill="1" applyBorder="1" applyAlignment="1" applyProtection="1">
      <alignment vertical="center"/>
    </xf>
    <xf numFmtId="43" fontId="8" fillId="0" borderId="11" xfId="1" applyNumberFormat="1" applyFont="1" applyFill="1" applyBorder="1" applyAlignment="1" applyProtection="1">
      <alignment vertical="center"/>
    </xf>
    <xf numFmtId="43" fontId="8" fillId="0" borderId="23" xfId="1" applyNumberFormat="1" applyFont="1" applyFill="1" applyBorder="1" applyAlignment="1" applyProtection="1">
      <alignment vertical="center"/>
    </xf>
    <xf numFmtId="3" fontId="21" fillId="0" borderId="46" xfId="0" applyNumberFormat="1" applyFont="1" applyFill="1" applyBorder="1" applyAlignment="1" applyProtection="1">
      <alignment vertical="center"/>
    </xf>
    <xf numFmtId="0" fontId="1" fillId="0" borderId="38" xfId="0" applyNumberFormat="1" applyFont="1" applyFill="1" applyBorder="1" applyAlignment="1" applyProtection="1">
      <alignment vertical="center"/>
    </xf>
    <xf numFmtId="43" fontId="1" fillId="0" borderId="38" xfId="0" applyNumberFormat="1" applyFont="1" applyFill="1" applyBorder="1" applyAlignment="1" applyProtection="1">
      <alignment vertical="center"/>
    </xf>
    <xf numFmtId="3" fontId="8" fillId="0" borderId="57" xfId="0" applyNumberFormat="1" applyFont="1" applyFill="1" applyBorder="1" applyAlignment="1" applyProtection="1">
      <alignment vertical="center"/>
    </xf>
    <xf numFmtId="43" fontId="8" fillId="0" borderId="52" xfId="1" applyNumberFormat="1" applyFont="1" applyFill="1" applyBorder="1" applyAlignment="1" applyProtection="1">
      <alignment vertical="center"/>
    </xf>
    <xf numFmtId="3" fontId="8" fillId="0" borderId="58" xfId="1" applyNumberFormat="1" applyFont="1" applyFill="1" applyBorder="1" applyAlignment="1" applyProtection="1">
      <alignment vertical="center"/>
    </xf>
    <xf numFmtId="3" fontId="8" fillId="0" borderId="53" xfId="1" applyNumberFormat="1" applyFont="1" applyFill="1" applyBorder="1" applyAlignment="1" applyProtection="1">
      <alignment vertical="center"/>
    </xf>
    <xf numFmtId="178" fontId="8" fillId="0" borderId="53" xfId="1" applyNumberFormat="1" applyFont="1" applyFill="1" applyBorder="1" applyAlignment="1" applyProtection="1">
      <alignment vertical="center"/>
    </xf>
    <xf numFmtId="0" fontId="8" fillId="0" borderId="53" xfId="0" applyNumberFormat="1" applyFont="1" applyFill="1" applyBorder="1" applyAlignment="1" applyProtection="1">
      <alignment vertical="center" shrinkToFit="1"/>
    </xf>
    <xf numFmtId="3" fontId="8" fillId="0" borderId="39" xfId="0" applyNumberFormat="1" applyFont="1" applyFill="1" applyBorder="1" applyAlignment="1" applyProtection="1">
      <alignment vertical="center"/>
    </xf>
    <xf numFmtId="43" fontId="7" fillId="0" borderId="21" xfId="1" applyNumberFormat="1" applyFont="1" applyFill="1" applyBorder="1" applyAlignment="1" applyProtection="1">
      <alignment vertical="center"/>
    </xf>
    <xf numFmtId="0" fontId="22" fillId="0" borderId="50" xfId="0" applyNumberFormat="1" applyFont="1" applyFill="1" applyBorder="1" applyAlignment="1" applyProtection="1">
      <alignment vertical="center"/>
    </xf>
    <xf numFmtId="3" fontId="8" fillId="0" borderId="20" xfId="1" applyNumberFormat="1" applyFont="1" applyFill="1" applyBorder="1" applyAlignment="1" applyProtection="1">
      <alignment vertical="center"/>
    </xf>
    <xf numFmtId="43" fontId="8" fillId="0" borderId="21" xfId="1" applyNumberFormat="1" applyFont="1" applyFill="1" applyBorder="1" applyAlignment="1" applyProtection="1">
      <alignment vertical="center"/>
    </xf>
    <xf numFmtId="3" fontId="8" fillId="0" borderId="75" xfId="1" applyNumberFormat="1" applyFont="1" applyFill="1" applyBorder="1" applyAlignment="1" applyProtection="1">
      <alignment vertical="center"/>
    </xf>
    <xf numFmtId="180" fontId="21" fillId="0" borderId="48" xfId="0" applyNumberFormat="1" applyFont="1" applyFill="1" applyBorder="1" applyAlignment="1" applyProtection="1">
      <alignment vertical="center"/>
    </xf>
    <xf numFmtId="3" fontId="7" fillId="0" borderId="75" xfId="0" applyNumberFormat="1" applyFont="1" applyFill="1" applyBorder="1" applyAlignment="1" applyProtection="1">
      <alignment vertical="center"/>
    </xf>
    <xf numFmtId="3" fontId="8" fillId="0" borderId="6" xfId="0" applyNumberFormat="1" applyFont="1" applyFill="1" applyBorder="1" applyAlignment="1" applyProtection="1">
      <alignment vertical="center"/>
    </xf>
    <xf numFmtId="3" fontId="23" fillId="0" borderId="7" xfId="1" applyNumberFormat="1" applyFont="1" applyFill="1" applyBorder="1" applyAlignment="1" applyProtection="1">
      <alignment vertical="center"/>
    </xf>
    <xf numFmtId="3" fontId="23" fillId="0" borderId="29" xfId="1" applyNumberFormat="1" applyFont="1" applyFill="1" applyBorder="1" applyAlignment="1" applyProtection="1">
      <alignment vertical="center"/>
    </xf>
    <xf numFmtId="43" fontId="8" fillId="0" borderId="25" xfId="1" applyNumberFormat="1" applyFont="1" applyFill="1" applyBorder="1" applyAlignment="1" applyProtection="1">
      <alignment vertical="center"/>
    </xf>
    <xf numFmtId="43" fontId="8" fillId="0" borderId="55" xfId="1" applyNumberFormat="1" applyFont="1" applyFill="1" applyBorder="1" applyAlignment="1" applyProtection="1">
      <alignment vertical="center"/>
    </xf>
    <xf numFmtId="0" fontId="8" fillId="0" borderId="33" xfId="0" applyNumberFormat="1" applyFont="1" applyFill="1" applyBorder="1" applyAlignment="1" applyProtection="1">
      <alignment horizontal="center" vertical="center"/>
    </xf>
    <xf numFmtId="0" fontId="8" fillId="0" borderId="11" xfId="0" applyNumberFormat="1" applyFont="1" applyFill="1" applyBorder="1" applyAlignment="1" applyProtection="1">
      <alignment horizontal="left" vertical="center"/>
    </xf>
    <xf numFmtId="0" fontId="8" fillId="0" borderId="23" xfId="0" applyNumberFormat="1" applyFont="1" applyFill="1" applyBorder="1" applyAlignment="1" applyProtection="1">
      <alignment horizontal="left" vertical="center"/>
    </xf>
    <xf numFmtId="0" fontId="7" fillId="0" borderId="37" xfId="0" applyNumberFormat="1" applyFont="1" applyFill="1" applyBorder="1" applyAlignment="1" applyProtection="1">
      <alignment horizontal="center" vertical="center"/>
    </xf>
    <xf numFmtId="0" fontId="8" fillId="0" borderId="23" xfId="0" applyNumberFormat="1" applyFont="1" applyFill="1" applyBorder="1" applyAlignment="1" applyProtection="1">
      <alignment horizontal="center" vertical="center"/>
    </xf>
    <xf numFmtId="3" fontId="8" fillId="0" borderId="12" xfId="0" applyNumberFormat="1" applyFont="1" applyFill="1" applyBorder="1" applyAlignment="1" applyProtection="1">
      <alignment vertical="center"/>
    </xf>
    <xf numFmtId="3" fontId="1" fillId="0" borderId="0" xfId="0" applyNumberFormat="1" applyFont="1">
      <alignment vertical="center"/>
    </xf>
    <xf numFmtId="41" fontId="1" fillId="0" borderId="0" xfId="0" applyNumberFormat="1" applyFont="1">
      <alignment vertical="center"/>
    </xf>
    <xf numFmtId="3" fontId="8" fillId="0" borderId="26" xfId="0" applyNumberFormat="1" applyFont="1" applyBorder="1" applyAlignment="1">
      <alignment horizontal="right" vertical="center"/>
    </xf>
    <xf numFmtId="0" fontId="7" fillId="0" borderId="79" xfId="0" applyNumberFormat="1" applyFont="1" applyFill="1" applyBorder="1" applyAlignment="1" applyProtection="1">
      <alignment horizontal="center" vertical="center"/>
    </xf>
    <xf numFmtId="0" fontId="7" fillId="0" borderId="80" xfId="0" applyNumberFormat="1" applyFont="1" applyFill="1" applyBorder="1" applyAlignment="1" applyProtection="1">
      <alignment horizontal="center" vertical="center"/>
    </xf>
    <xf numFmtId="0" fontId="7" fillId="0" borderId="82" xfId="0" applyNumberFormat="1" applyFont="1" applyFill="1" applyBorder="1" applyAlignment="1" applyProtection="1">
      <alignment horizontal="center" vertical="center"/>
    </xf>
    <xf numFmtId="3" fontId="8" fillId="0" borderId="84" xfId="0" applyNumberFormat="1" applyFont="1" applyBorder="1" applyAlignment="1">
      <alignment horizontal="right" vertical="center"/>
    </xf>
    <xf numFmtId="3" fontId="8" fillId="0" borderId="85" xfId="0" applyNumberFormat="1" applyFont="1" applyBorder="1" applyAlignment="1">
      <alignment horizontal="right" vertical="center"/>
    </xf>
    <xf numFmtId="3" fontId="8" fillId="0" borderId="85" xfId="0" applyNumberFormat="1" applyFont="1" applyFill="1" applyBorder="1" applyAlignment="1" applyProtection="1">
      <alignment horizontal="right" vertical="center"/>
    </xf>
    <xf numFmtId="3" fontId="8" fillId="0" borderId="84" xfId="0" applyNumberFormat="1" applyFont="1" applyFill="1" applyBorder="1" applyAlignment="1" applyProtection="1">
      <alignment vertical="center"/>
    </xf>
    <xf numFmtId="3" fontId="8" fillId="0" borderId="91" xfId="0" applyNumberFormat="1" applyFont="1" applyFill="1" applyBorder="1" applyAlignment="1" applyProtection="1">
      <alignment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3" fontId="8" fillId="0" borderId="84" xfId="0" applyNumberFormat="1" applyFont="1" applyFill="1" applyBorder="1" applyAlignment="1" applyProtection="1">
      <alignment horizontal="right" vertical="center"/>
    </xf>
    <xf numFmtId="3" fontId="8" fillId="0" borderId="91" xfId="0" applyNumberFormat="1" applyFont="1" applyFill="1" applyBorder="1" applyAlignment="1" applyProtection="1">
      <alignment horizontal="right" vertical="center"/>
    </xf>
    <xf numFmtId="41" fontId="8" fillId="0" borderId="46" xfId="1" applyFont="1" applyFill="1" applyBorder="1">
      <alignment vertical="center"/>
    </xf>
    <xf numFmtId="0" fontId="0" fillId="0" borderId="53" xfId="0" applyNumberFormat="1" applyFill="1" applyBorder="1">
      <alignment vertical="center"/>
    </xf>
    <xf numFmtId="0" fontId="1" fillId="0" borderId="32" xfId="0" applyNumberFormat="1" applyFont="1" applyBorder="1">
      <alignment vertical="center"/>
    </xf>
    <xf numFmtId="3" fontId="8" fillId="0" borderId="11" xfId="0" applyNumberFormat="1" applyFont="1" applyFill="1" applyBorder="1" applyAlignment="1" applyProtection="1">
      <alignment horizontal="right" vertical="center"/>
    </xf>
    <xf numFmtId="0" fontId="16" fillId="0" borderId="0" xfId="0" applyNumberFormat="1" applyFont="1" applyAlignment="1">
      <alignment horizontal="center" vertical="center"/>
    </xf>
    <xf numFmtId="0" fontId="7" fillId="0" borderId="67" xfId="0" applyNumberFormat="1" applyFont="1" applyBorder="1" applyAlignment="1">
      <alignment horizontal="center" vertical="center"/>
    </xf>
    <xf numFmtId="0" fontId="7" fillId="0" borderId="68" xfId="0" applyNumberFormat="1" applyFont="1" applyBorder="1" applyAlignment="1">
      <alignment horizontal="center" vertical="center"/>
    </xf>
    <xf numFmtId="0" fontId="7" fillId="0" borderId="69" xfId="0" applyNumberFormat="1" applyFont="1" applyBorder="1" applyAlignment="1">
      <alignment horizontal="center" vertical="center"/>
    </xf>
    <xf numFmtId="0" fontId="8" fillId="0" borderId="70" xfId="0" applyNumberFormat="1" applyFont="1" applyBorder="1" applyAlignment="1">
      <alignment horizontal="center" vertical="center"/>
    </xf>
    <xf numFmtId="0" fontId="9" fillId="0" borderId="18" xfId="0" applyNumberFormat="1" applyFont="1" applyBorder="1" applyAlignment="1">
      <alignment horizontal="center" vertical="center"/>
    </xf>
    <xf numFmtId="0" fontId="8" fillId="0" borderId="9" xfId="0" applyNumberFormat="1" applyFont="1" applyFill="1" applyBorder="1" applyAlignment="1" applyProtection="1">
      <alignment horizontal="center" vertical="center"/>
    </xf>
    <xf numFmtId="0" fontId="8" fillId="0" borderId="11" xfId="0" applyNumberFormat="1" applyFont="1" applyFill="1" applyBorder="1" applyAlignment="1" applyProtection="1">
      <alignment horizontal="left" vertical="center"/>
    </xf>
    <xf numFmtId="0" fontId="8" fillId="0" borderId="9" xfId="0" applyNumberFormat="1" applyFont="1" applyFill="1" applyBorder="1" applyAlignment="1" applyProtection="1">
      <alignment horizontal="left" vertical="center"/>
    </xf>
    <xf numFmtId="0" fontId="8" fillId="0" borderId="6" xfId="0" applyNumberFormat="1" applyFont="1" applyFill="1" applyBorder="1" applyAlignment="1" applyProtection="1">
      <alignment horizontal="left" vertical="center"/>
    </xf>
    <xf numFmtId="0" fontId="8" fillId="0" borderId="35" xfId="0" applyNumberFormat="1" applyFont="1" applyFill="1" applyBorder="1" applyAlignment="1" applyProtection="1">
      <alignment horizontal="left" vertical="center"/>
    </xf>
    <xf numFmtId="0" fontId="8" fillId="0" borderId="26" xfId="0" applyNumberFormat="1" applyFont="1" applyFill="1" applyBorder="1" applyAlignment="1" applyProtection="1">
      <alignment horizontal="left" vertical="center"/>
    </xf>
    <xf numFmtId="0" fontId="8" fillId="0" borderId="20" xfId="0" applyNumberFormat="1" applyFont="1" applyFill="1" applyBorder="1" applyAlignment="1" applyProtection="1">
      <alignment horizontal="left" vertical="center"/>
    </xf>
    <xf numFmtId="0" fontId="16" fillId="0" borderId="61" xfId="0" applyNumberFormat="1" applyFont="1" applyFill="1" applyBorder="1" applyAlignment="1">
      <alignment horizontal="left" vertical="center"/>
    </xf>
    <xf numFmtId="0" fontId="16" fillId="0" borderId="53" xfId="0" applyNumberFormat="1" applyFont="1" applyFill="1" applyBorder="1" applyAlignment="1">
      <alignment horizontal="left" vertical="center"/>
    </xf>
    <xf numFmtId="0" fontId="7" fillId="0" borderId="71" xfId="0" applyNumberFormat="1" applyFont="1" applyFill="1" applyBorder="1" applyAlignment="1" applyProtection="1">
      <alignment horizontal="center" vertical="center"/>
    </xf>
    <xf numFmtId="0" fontId="7" fillId="0" borderId="64" xfId="0" applyNumberFormat="1" applyFont="1" applyFill="1" applyBorder="1" applyAlignment="1" applyProtection="1">
      <alignment horizontal="center" vertical="center"/>
    </xf>
    <xf numFmtId="0" fontId="7" fillId="0" borderId="68" xfId="0" applyNumberFormat="1" applyFont="1" applyFill="1" applyBorder="1" applyAlignment="1" applyProtection="1">
      <alignment horizontal="center" vertical="center"/>
    </xf>
    <xf numFmtId="0" fontId="7" fillId="0" borderId="57" xfId="0" applyNumberFormat="1" applyFont="1" applyFill="1" applyBorder="1" applyAlignment="1" applyProtection="1">
      <alignment horizontal="center" vertical="center" wrapText="1"/>
    </xf>
    <xf numFmtId="0" fontId="7" fillId="0" borderId="2" xfId="0" applyNumberFormat="1" applyFont="1" applyFill="1" applyBorder="1" applyAlignment="1" applyProtection="1">
      <alignment horizontal="center" vertical="center"/>
    </xf>
    <xf numFmtId="0" fontId="8" fillId="0" borderId="40" xfId="0" applyNumberFormat="1" applyFont="1" applyFill="1" applyBorder="1" applyAlignment="1" applyProtection="1">
      <alignment horizontal="left" vertical="center"/>
    </xf>
    <xf numFmtId="0" fontId="7" fillId="0" borderId="58" xfId="0" applyNumberFormat="1" applyFont="1" applyFill="1" applyBorder="1" applyAlignment="1" applyProtection="1">
      <alignment horizontal="center" vertical="center"/>
    </xf>
    <xf numFmtId="0" fontId="7" fillId="0" borderId="53" xfId="0" applyNumberFormat="1" applyFont="1" applyFill="1" applyBorder="1" applyAlignment="1" applyProtection="1">
      <alignment horizontal="center" vertical="center"/>
    </xf>
    <xf numFmtId="0" fontId="1" fillId="0" borderId="39" xfId="0" applyNumberFormat="1" applyFont="1" applyFill="1" applyBorder="1" applyAlignment="1" applyProtection="1">
      <alignment vertical="center"/>
    </xf>
    <xf numFmtId="0" fontId="7" fillId="0" borderId="41" xfId="0" applyNumberFormat="1" applyFont="1" applyFill="1" applyBorder="1" applyAlignment="1" applyProtection="1">
      <alignment horizontal="center" vertical="center"/>
    </xf>
    <xf numFmtId="0" fontId="7" fillId="0" borderId="72" xfId="0" applyNumberFormat="1" applyFont="1" applyFill="1" applyBorder="1" applyAlignment="1" applyProtection="1">
      <alignment horizontal="center" vertical="center"/>
    </xf>
    <xf numFmtId="0" fontId="1" fillId="0" borderId="73" xfId="0" applyNumberFormat="1" applyFont="1" applyFill="1" applyBorder="1" applyAlignment="1" applyProtection="1">
      <alignment vertical="center"/>
    </xf>
    <xf numFmtId="0" fontId="8" fillId="0" borderId="38" xfId="0" applyNumberFormat="1" applyFont="1" applyFill="1" applyBorder="1" applyAlignment="1">
      <alignment horizontal="right" vertical="center"/>
    </xf>
    <xf numFmtId="0" fontId="1" fillId="0" borderId="38" xfId="0" applyNumberFormat="1" applyFont="1" applyFill="1" applyBorder="1" applyAlignment="1">
      <alignment vertical="center"/>
    </xf>
    <xf numFmtId="0" fontId="1" fillId="0" borderId="47" xfId="0" applyNumberFormat="1" applyFont="1" applyFill="1" applyBorder="1" applyAlignment="1">
      <alignment vertical="center"/>
    </xf>
    <xf numFmtId="0" fontId="8" fillId="0" borderId="70" xfId="0" applyNumberFormat="1" applyFont="1" applyFill="1" applyBorder="1" applyAlignment="1" applyProtection="1">
      <alignment horizontal="center" vertical="center"/>
    </xf>
    <xf numFmtId="0" fontId="8" fillId="0" borderId="74" xfId="0" applyNumberFormat="1" applyFont="1" applyFill="1" applyBorder="1" applyAlignment="1" applyProtection="1">
      <alignment horizontal="center" vertical="center"/>
    </xf>
    <xf numFmtId="0" fontId="8" fillId="0" borderId="18" xfId="0" applyNumberFormat="1" applyFont="1" applyFill="1" applyBorder="1" applyAlignment="1" applyProtection="1">
      <alignment horizontal="center" vertical="center"/>
    </xf>
    <xf numFmtId="0" fontId="8" fillId="0" borderId="29" xfId="0" applyNumberFormat="1" applyFont="1" applyFill="1" applyBorder="1" applyAlignment="1" applyProtection="1">
      <alignment horizontal="left" vertical="center"/>
    </xf>
    <xf numFmtId="0" fontId="8" fillId="0" borderId="33" xfId="0" applyNumberFormat="1" applyFont="1" applyFill="1" applyBorder="1" applyAlignment="1" applyProtection="1">
      <alignment horizontal="center" vertical="center"/>
    </xf>
    <xf numFmtId="0" fontId="8" fillId="0" borderId="7" xfId="0" applyNumberFormat="1" applyFont="1" applyFill="1" applyBorder="1" applyAlignment="1" applyProtection="1">
      <alignment horizontal="left" vertical="center"/>
    </xf>
    <xf numFmtId="0" fontId="8" fillId="0" borderId="25" xfId="0" applyNumberFormat="1" applyFont="1" applyFill="1" applyBorder="1" applyAlignment="1" applyProtection="1">
      <alignment horizontal="center" vertical="center"/>
    </xf>
    <xf numFmtId="0" fontId="7" fillId="0" borderId="63" xfId="0" applyNumberFormat="1" applyFont="1" applyFill="1" applyBorder="1" applyAlignment="1" applyProtection="1">
      <alignment horizontal="center" vertical="center"/>
    </xf>
    <xf numFmtId="0" fontId="8" fillId="0" borderId="43" xfId="0" applyNumberFormat="1" applyFont="1" applyFill="1" applyBorder="1" applyAlignment="1" applyProtection="1">
      <alignment horizontal="left" vertical="center"/>
    </xf>
    <xf numFmtId="0" fontId="8" fillId="0" borderId="15" xfId="0" applyNumberFormat="1" applyFont="1" applyFill="1" applyBorder="1" applyAlignment="1" applyProtection="1">
      <alignment horizontal="left" vertical="center"/>
    </xf>
    <xf numFmtId="0" fontId="8" fillId="0" borderId="12" xfId="0" applyNumberFormat="1" applyFont="1" applyFill="1" applyBorder="1" applyAlignment="1" applyProtection="1">
      <alignment horizontal="left" vertical="center"/>
    </xf>
    <xf numFmtId="0" fontId="8" fillId="0" borderId="36" xfId="0" applyNumberFormat="1" applyFont="1" applyFill="1" applyBorder="1" applyAlignment="1" applyProtection="1">
      <alignment horizontal="left" vertical="center"/>
    </xf>
    <xf numFmtId="0" fontId="7" fillId="0" borderId="71" xfId="0" applyNumberFormat="1" applyFont="1" applyFill="1" applyBorder="1" applyAlignment="1">
      <alignment horizontal="center" vertical="center"/>
    </xf>
    <xf numFmtId="0" fontId="7" fillId="0" borderId="64" xfId="0" applyNumberFormat="1" applyFont="1" applyFill="1" applyBorder="1" applyAlignment="1">
      <alignment horizontal="center" vertical="center"/>
    </xf>
    <xf numFmtId="0" fontId="7" fillId="0" borderId="68" xfId="0" applyNumberFormat="1" applyFont="1" applyFill="1" applyBorder="1" applyAlignment="1">
      <alignment horizontal="center" vertical="center"/>
    </xf>
    <xf numFmtId="0" fontId="7" fillId="0" borderId="63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>
      <alignment horizontal="right" vertical="center"/>
    </xf>
    <xf numFmtId="0" fontId="1" fillId="0" borderId="0" xfId="0" applyNumberFormat="1" applyFont="1" applyFill="1" applyBorder="1" applyAlignment="1">
      <alignment vertical="center"/>
    </xf>
    <xf numFmtId="0" fontId="1" fillId="0" borderId="45" xfId="0" applyNumberFormat="1" applyFont="1" applyFill="1" applyBorder="1" applyAlignment="1">
      <alignment vertical="center"/>
    </xf>
    <xf numFmtId="0" fontId="1" fillId="0" borderId="39" xfId="0" applyNumberFormat="1" applyFont="1" applyFill="1" applyBorder="1" applyAlignment="1">
      <alignment vertical="center"/>
    </xf>
    <xf numFmtId="0" fontId="1" fillId="0" borderId="73" xfId="0" applyNumberFormat="1" applyFont="1" applyFill="1" applyBorder="1" applyAlignment="1">
      <alignment vertical="center"/>
    </xf>
    <xf numFmtId="0" fontId="8" fillId="0" borderId="25" xfId="0" applyNumberFormat="1" applyFont="1" applyFill="1" applyBorder="1" applyAlignment="1" applyProtection="1">
      <alignment horizontal="left" vertical="center"/>
    </xf>
    <xf numFmtId="0" fontId="8" fillId="0" borderId="70" xfId="0" applyNumberFormat="1" applyFont="1" applyFill="1" applyBorder="1" applyAlignment="1">
      <alignment horizontal="center" vertical="center"/>
    </xf>
    <xf numFmtId="0" fontId="8" fillId="0" borderId="74" xfId="0" applyNumberFormat="1" applyFont="1" applyFill="1" applyBorder="1" applyAlignment="1">
      <alignment horizontal="center" vertical="center"/>
    </xf>
    <xf numFmtId="0" fontId="8" fillId="0" borderId="18" xfId="0" applyNumberFormat="1" applyFont="1" applyFill="1" applyBorder="1" applyAlignment="1">
      <alignment horizontal="center" vertical="center"/>
    </xf>
    <xf numFmtId="0" fontId="8" fillId="0" borderId="40" xfId="0" applyNumberFormat="1" applyFont="1" applyFill="1" applyBorder="1" applyAlignment="1">
      <alignment horizontal="left" vertical="center"/>
    </xf>
    <xf numFmtId="0" fontId="8" fillId="0" borderId="29" xfId="0" applyNumberFormat="1" applyFont="1" applyFill="1" applyBorder="1" applyAlignment="1">
      <alignment horizontal="left" vertical="center"/>
    </xf>
    <xf numFmtId="0" fontId="8" fillId="0" borderId="6" xfId="0" applyNumberFormat="1" applyFont="1" applyFill="1" applyBorder="1" applyAlignment="1">
      <alignment horizontal="left" vertical="center"/>
    </xf>
    <xf numFmtId="0" fontId="8" fillId="0" borderId="36" xfId="0" applyNumberFormat="1" applyFont="1" applyFill="1" applyBorder="1" applyAlignment="1">
      <alignment horizontal="center" vertical="center"/>
    </xf>
    <xf numFmtId="0" fontId="8" fillId="0" borderId="33" xfId="0" applyNumberFormat="1" applyFont="1" applyFill="1" applyBorder="1" applyAlignment="1">
      <alignment horizontal="center" vertical="center"/>
    </xf>
    <xf numFmtId="0" fontId="8" fillId="0" borderId="12" xfId="0" applyNumberFormat="1" applyFont="1" applyFill="1" applyBorder="1" applyAlignment="1">
      <alignment horizontal="left" vertical="center"/>
    </xf>
    <xf numFmtId="0" fontId="8" fillId="0" borderId="75" xfId="0" applyNumberFormat="1" applyFont="1" applyFill="1" applyBorder="1" applyAlignment="1">
      <alignment horizontal="left" vertical="center"/>
    </xf>
    <xf numFmtId="0" fontId="8" fillId="0" borderId="23" xfId="0" applyNumberFormat="1" applyFont="1" applyFill="1" applyBorder="1" applyAlignment="1" applyProtection="1">
      <alignment horizontal="left" vertical="center"/>
    </xf>
    <xf numFmtId="0" fontId="8" fillId="0" borderId="35" xfId="0" applyNumberFormat="1" applyFont="1" applyFill="1" applyBorder="1" applyAlignment="1" applyProtection="1">
      <alignment horizontal="center" vertical="center"/>
    </xf>
    <xf numFmtId="0" fontId="8" fillId="0" borderId="23" xfId="0" applyNumberFormat="1" applyFont="1" applyFill="1" applyBorder="1" applyAlignment="1" applyProtection="1">
      <alignment horizontal="left" vertical="center" wrapText="1"/>
    </xf>
    <xf numFmtId="0" fontId="7" fillId="0" borderId="78" xfId="0" applyNumberFormat="1" applyFont="1" applyFill="1" applyBorder="1" applyAlignment="1" applyProtection="1">
      <alignment horizontal="center" vertical="center"/>
    </xf>
    <xf numFmtId="0" fontId="7" fillId="0" borderId="81" xfId="0" applyNumberFormat="1" applyFont="1" applyFill="1" applyBorder="1" applyAlignment="1" applyProtection="1">
      <alignment horizontal="center" vertical="center"/>
    </xf>
    <xf numFmtId="3" fontId="8" fillId="0" borderId="7" xfId="0" applyNumberFormat="1" applyFont="1" applyFill="1" applyBorder="1" applyAlignment="1" applyProtection="1">
      <alignment horizontal="left" vertical="center"/>
    </xf>
    <xf numFmtId="3" fontId="8" fillId="0" borderId="29" xfId="0" applyNumberFormat="1" applyFont="1" applyFill="1" applyBorder="1" applyAlignment="1" applyProtection="1">
      <alignment horizontal="left" vertical="center"/>
    </xf>
    <xf numFmtId="3" fontId="8" fillId="0" borderId="85" xfId="0" applyNumberFormat="1" applyFont="1" applyFill="1" applyBorder="1" applyAlignment="1" applyProtection="1">
      <alignment horizontal="left" vertical="center"/>
    </xf>
    <xf numFmtId="0" fontId="8" fillId="0" borderId="21" xfId="0" applyNumberFormat="1" applyFont="1" applyFill="1" applyBorder="1" applyAlignment="1" applyProtection="1">
      <alignment horizontal="center" vertical="center"/>
    </xf>
    <xf numFmtId="0" fontId="8" fillId="0" borderId="23" xfId="0" applyNumberFormat="1" applyFont="1" applyFill="1" applyBorder="1" applyAlignment="1" applyProtection="1">
      <alignment horizontal="center" vertical="center"/>
    </xf>
    <xf numFmtId="0" fontId="8" fillId="0" borderId="86" xfId="0" applyNumberFormat="1" applyFont="1" applyFill="1" applyBorder="1" applyAlignment="1" applyProtection="1">
      <alignment horizontal="center" vertical="center"/>
    </xf>
    <xf numFmtId="0" fontId="8" fillId="0" borderId="88" xfId="0" applyNumberFormat="1" applyFont="1" applyFill="1" applyBorder="1" applyAlignment="1" applyProtection="1">
      <alignment horizontal="center" vertical="center"/>
    </xf>
    <xf numFmtId="0" fontId="16" fillId="0" borderId="0" xfId="0" applyNumberFormat="1" applyFont="1" applyAlignment="1">
      <alignment horizontal="left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3" fontId="8" fillId="0" borderId="94" xfId="0" applyNumberFormat="1" applyFont="1" applyFill="1" applyBorder="1" applyAlignment="1" applyProtection="1">
      <alignment vertical="center"/>
    </xf>
    <xf numFmtId="3" fontId="8" fillId="0" borderId="95" xfId="0" applyNumberFormat="1" applyFont="1" applyFill="1" applyBorder="1" applyAlignment="1" applyProtection="1">
      <alignment vertical="center"/>
    </xf>
    <xf numFmtId="0" fontId="8" fillId="0" borderId="96" xfId="0" applyNumberFormat="1" applyFont="1" applyFill="1" applyBorder="1" applyAlignment="1" applyProtection="1">
      <alignment horizontal="center" vertical="center"/>
    </xf>
    <xf numFmtId="0" fontId="8" fillId="0" borderId="97" xfId="0" applyNumberFormat="1" applyFont="1" applyFill="1" applyBorder="1" applyAlignment="1" applyProtection="1">
      <alignment horizontal="center" vertical="center"/>
    </xf>
    <xf numFmtId="0" fontId="8" fillId="0" borderId="98" xfId="0" applyNumberFormat="1" applyFont="1" applyFill="1" applyBorder="1" applyAlignment="1" applyProtection="1">
      <alignment horizontal="center" vertical="center"/>
    </xf>
    <xf numFmtId="0" fontId="8" fillId="0" borderId="87" xfId="0" applyNumberFormat="1" applyFont="1" applyFill="1" applyBorder="1" applyAlignment="1" applyProtection="1">
      <alignment horizontal="center" vertical="center"/>
    </xf>
    <xf numFmtId="0" fontId="7" fillId="0" borderId="79" xfId="0" applyNumberFormat="1" applyFont="1" applyFill="1" applyBorder="1" applyAlignment="1" applyProtection="1">
      <alignment horizontal="center" vertical="center"/>
    </xf>
    <xf numFmtId="0" fontId="7" fillId="0" borderId="37" xfId="0" applyNumberFormat="1" applyFont="1" applyFill="1" applyBorder="1" applyAlignment="1" applyProtection="1">
      <alignment horizontal="center" vertical="center"/>
    </xf>
    <xf numFmtId="0" fontId="8" fillId="0" borderId="77" xfId="0" applyNumberFormat="1" applyFont="1" applyFill="1" applyBorder="1" applyAlignment="1" applyProtection="1">
      <alignment horizontal="center" vertical="center"/>
    </xf>
    <xf numFmtId="3" fontId="8" fillId="0" borderId="94" xfId="0" applyNumberFormat="1" applyFont="1" applyFill="1" applyBorder="1" applyAlignment="1" applyProtection="1">
      <alignment horizontal="left" vertical="center"/>
    </xf>
    <xf numFmtId="3" fontId="8" fillId="0" borderId="95" xfId="0" applyNumberFormat="1" applyFont="1" applyFill="1" applyBorder="1" applyAlignment="1" applyProtection="1">
      <alignment horizontal="left" vertical="center"/>
    </xf>
    <xf numFmtId="0" fontId="8" fillId="0" borderId="87" xfId="0" applyNumberFormat="1" applyFont="1" applyFill="1" applyBorder="1" applyAlignment="1" applyProtection="1">
      <alignment horizontal="center" vertical="center" wrapText="1"/>
    </xf>
    <xf numFmtId="0" fontId="8" fillId="0" borderId="92" xfId="0" applyNumberFormat="1" applyFont="1" applyFill="1" applyBorder="1" applyAlignment="1" applyProtection="1">
      <alignment horizontal="center" vertical="center"/>
    </xf>
    <xf numFmtId="0" fontId="8" fillId="0" borderId="93" xfId="0" applyNumberFormat="1" applyFont="1" applyFill="1" applyBorder="1" applyAlignment="1" applyProtection="1">
      <alignment horizontal="center" vertical="center"/>
    </xf>
    <xf numFmtId="3" fontId="8" fillId="0" borderId="7" xfId="0" applyNumberFormat="1" applyFont="1" applyBorder="1" applyAlignment="1">
      <alignment horizontal="left" vertical="center"/>
    </xf>
    <xf numFmtId="3" fontId="8" fillId="0" borderId="29" xfId="0" applyNumberFormat="1" applyFont="1" applyBorder="1" applyAlignment="1">
      <alignment horizontal="left" vertical="center"/>
    </xf>
    <xf numFmtId="3" fontId="8" fillId="0" borderId="85" xfId="0" applyNumberFormat="1" applyFont="1" applyBorder="1" applyAlignment="1">
      <alignment horizontal="left" vertical="center"/>
    </xf>
    <xf numFmtId="0" fontId="8" fillId="0" borderId="89" xfId="0" applyNumberFormat="1" applyFont="1" applyFill="1" applyBorder="1" applyAlignment="1" applyProtection="1">
      <alignment horizontal="center" vertical="center"/>
    </xf>
    <xf numFmtId="0" fontId="8" fillId="0" borderId="90" xfId="0" applyNumberFormat="1" applyFont="1" applyFill="1" applyBorder="1" applyAlignment="1" applyProtection="1">
      <alignment horizontal="center" vertical="center"/>
    </xf>
    <xf numFmtId="3" fontId="8" fillId="0" borderId="7" xfId="0" applyNumberFormat="1" applyFont="1" applyFill="1" applyBorder="1" applyAlignment="1" applyProtection="1">
      <alignment vertical="center" wrapText="1"/>
    </xf>
    <xf numFmtId="3" fontId="8" fillId="0" borderId="29" xfId="0" applyNumberFormat="1" applyFont="1" applyFill="1" applyBorder="1" applyAlignment="1" applyProtection="1">
      <alignment vertical="center" wrapText="1"/>
    </xf>
    <xf numFmtId="3" fontId="8" fillId="0" borderId="85" xfId="0" applyNumberFormat="1" applyFont="1" applyFill="1" applyBorder="1" applyAlignment="1" applyProtection="1">
      <alignment vertical="center" wrapText="1"/>
    </xf>
    <xf numFmtId="0" fontId="8" fillId="0" borderId="83" xfId="0" applyNumberFormat="1" applyFont="1" applyFill="1" applyBorder="1" applyAlignment="1" applyProtection="1">
      <alignment horizontal="center" vertical="center"/>
    </xf>
    <xf numFmtId="3" fontId="8" fillId="0" borderId="11" xfId="0" applyNumberFormat="1" applyFont="1" applyBorder="1" applyAlignment="1">
      <alignment vertical="center"/>
    </xf>
  </cellXfs>
  <cellStyles count="4">
    <cellStyle name="백분율" xfId="3" builtinId="5"/>
    <cellStyle name="쉼표 [0]" xfId="1" builtinId="6"/>
    <cellStyle name="표준" xfId="0" builtinId="0"/>
    <cellStyle name="표준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4"/>
  <sheetViews>
    <sheetView view="pageBreakPreview" zoomScale="80" zoomScaleSheetLayoutView="80" workbookViewId="0">
      <selection activeCell="A6" sqref="A6"/>
    </sheetView>
  </sheetViews>
  <sheetFormatPr defaultRowHeight="13.5" x14ac:dyDescent="0.15"/>
  <cols>
    <col min="1" max="1" width="121.44140625" customWidth="1"/>
  </cols>
  <sheetData>
    <row r="1" spans="1:1" ht="84.75" customHeight="1" x14ac:dyDescent="0.15">
      <c r="A1" s="1"/>
    </row>
    <row r="2" spans="1:1" ht="30" customHeight="1" x14ac:dyDescent="0.15">
      <c r="A2" s="44" t="s">
        <v>204</v>
      </c>
    </row>
    <row r="3" spans="1:1" ht="30" customHeight="1" x14ac:dyDescent="0.4">
      <c r="A3" s="45" t="s">
        <v>205</v>
      </c>
    </row>
    <row r="4" spans="1:1" ht="30" customHeight="1" x14ac:dyDescent="0.15">
      <c r="A4" s="2"/>
    </row>
    <row r="5" spans="1:1" ht="30" customHeight="1" x14ac:dyDescent="0.15">
      <c r="A5" s="2"/>
    </row>
    <row r="6" spans="1:1" ht="231" customHeight="1" x14ac:dyDescent="0.3">
      <c r="A6" s="65" t="s">
        <v>183</v>
      </c>
    </row>
    <row r="7" spans="1:1" ht="217.5" customHeight="1" x14ac:dyDescent="0.15">
      <c r="A7" s="2"/>
    </row>
    <row r="8" spans="1:1" ht="30" customHeight="1" x14ac:dyDescent="0.15">
      <c r="A8" s="3" t="s">
        <v>50</v>
      </c>
    </row>
    <row r="9" spans="1:1" ht="30" customHeight="1" x14ac:dyDescent="0.15">
      <c r="A9" s="4" t="s">
        <v>66</v>
      </c>
    </row>
    <row r="10" spans="1:1" x14ac:dyDescent="0.15">
      <c r="A10" s="1"/>
    </row>
    <row r="11" spans="1:1" ht="32.25" x14ac:dyDescent="0.15">
      <c r="A11" s="44"/>
    </row>
    <row r="12" spans="1:1" x14ac:dyDescent="0.15">
      <c r="A12" s="5"/>
    </row>
    <row r="13" spans="1:1" x14ac:dyDescent="0.15">
      <c r="A13" s="5"/>
    </row>
    <row r="14" spans="1:1" x14ac:dyDescent="0.15">
      <c r="A14" s="5"/>
    </row>
  </sheetData>
  <phoneticPr fontId="19" type="noConversion"/>
  <pageMargins left="0.74750000238418579" right="0.74750000238418579" top="0.98416668176651001" bottom="0.98416668176651001" header="0.51138889789581299" footer="0.51138889789581299"/>
  <pageSetup paperSize="9" scale="80" firstPageNumber="183" orientation="portrait" useFirstPageNumber="1" r:id="rId1"/>
  <rowBreaks count="1" manualBreakCount="1">
    <brk id="13" max="104857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0"/>
  <sheetViews>
    <sheetView zoomScaleNormal="100" zoomScaleSheetLayoutView="100" workbookViewId="0">
      <selection activeCell="A6" sqref="A6"/>
    </sheetView>
  </sheetViews>
  <sheetFormatPr defaultRowHeight="13.5" x14ac:dyDescent="0.15"/>
  <cols>
    <col min="1" max="1" width="71.77734375" customWidth="1"/>
  </cols>
  <sheetData>
    <row r="1" spans="1:1" ht="30" customHeight="1" x14ac:dyDescent="0.3">
      <c r="A1" s="55" t="s">
        <v>62</v>
      </c>
    </row>
    <row r="2" spans="1:1" ht="30" customHeight="1" x14ac:dyDescent="0.15">
      <c r="A2" s="56"/>
    </row>
    <row r="3" spans="1:1" ht="30" customHeight="1" x14ac:dyDescent="0.15">
      <c r="A3" s="57" t="s">
        <v>206</v>
      </c>
    </row>
    <row r="4" spans="1:1" ht="30" customHeight="1" x14ac:dyDescent="0.15">
      <c r="A4" s="57"/>
    </row>
    <row r="5" spans="1:1" ht="30" customHeight="1" x14ac:dyDescent="0.15">
      <c r="A5" s="213" t="s">
        <v>225</v>
      </c>
    </row>
    <row r="6" spans="1:1" ht="30" customHeight="1" x14ac:dyDescent="0.15">
      <c r="A6" s="57"/>
    </row>
    <row r="7" spans="1:1" ht="30" customHeight="1" x14ac:dyDescent="0.15">
      <c r="A7" s="57" t="s">
        <v>0</v>
      </c>
    </row>
    <row r="8" spans="1:1" ht="30" customHeight="1" x14ac:dyDescent="0.15">
      <c r="A8" s="57"/>
    </row>
    <row r="9" spans="1:1" ht="30" customHeight="1" x14ac:dyDescent="0.15">
      <c r="A9" s="57" t="s">
        <v>100</v>
      </c>
    </row>
    <row r="10" spans="1:1" ht="30" customHeight="1" x14ac:dyDescent="0.15">
      <c r="A10" s="57"/>
    </row>
    <row r="11" spans="1:1" ht="30" customHeight="1" x14ac:dyDescent="0.15">
      <c r="A11" s="57" t="s">
        <v>101</v>
      </c>
    </row>
    <row r="12" spans="1:1" ht="30" customHeight="1" x14ac:dyDescent="0.15">
      <c r="A12" s="57"/>
    </row>
    <row r="13" spans="1:1" ht="30" customHeight="1" x14ac:dyDescent="0.15">
      <c r="A13" s="57" t="s">
        <v>112</v>
      </c>
    </row>
    <row r="14" spans="1:1" ht="30" customHeight="1" x14ac:dyDescent="0.15">
      <c r="A14" s="57" t="s">
        <v>113</v>
      </c>
    </row>
    <row r="15" spans="1:1" ht="30" customHeight="1" x14ac:dyDescent="0.15">
      <c r="A15" s="57"/>
    </row>
    <row r="16" spans="1:1" ht="30" customHeight="1" x14ac:dyDescent="0.15">
      <c r="A16" s="57" t="s">
        <v>1</v>
      </c>
    </row>
    <row r="17" spans="1:1" ht="30" customHeight="1" x14ac:dyDescent="0.15">
      <c r="A17" s="56" t="s">
        <v>49</v>
      </c>
    </row>
    <row r="18" spans="1:1" ht="14.25" x14ac:dyDescent="0.15">
      <c r="A18" s="37"/>
    </row>
    <row r="19" spans="1:1" ht="14.25" x14ac:dyDescent="0.15">
      <c r="A19" s="38"/>
    </row>
    <row r="20" spans="1:1" ht="20.25" x14ac:dyDescent="0.25">
      <c r="A20" s="39"/>
    </row>
  </sheetData>
  <phoneticPr fontId="19" type="noConversion"/>
  <pageMargins left="1.1023622047244095" right="0.70866141732283472" top="0.74803149606299213" bottom="0.74803149606299213" header="0.31496062992125984" footer="0.31496062992125984"/>
  <pageSetup paperSize="9" scale="90" orientation="portrait" r:id="rId1"/>
  <headerFooter>
    <oddFooter>&amp;R&amp;"굴림,보통"&amp;9참좋은노인복지센터(2020.11.16)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23"/>
  <sheetViews>
    <sheetView view="pageBreakPreview" zoomScaleNormal="100" zoomScaleSheetLayoutView="100" workbookViewId="0">
      <selection activeCell="M7" sqref="M7"/>
    </sheetView>
  </sheetViews>
  <sheetFormatPr defaultRowHeight="13.5" x14ac:dyDescent="0.15"/>
  <cols>
    <col min="1" max="1" width="14.88671875" style="11" customWidth="1"/>
    <col min="2" max="2" width="15.88671875" style="11" customWidth="1"/>
    <col min="3" max="5" width="13.77734375" style="11" customWidth="1"/>
  </cols>
  <sheetData>
    <row r="1" spans="1:5" ht="39" customHeight="1" x14ac:dyDescent="0.15">
      <c r="A1" s="379" t="s">
        <v>207</v>
      </c>
      <c r="B1" s="379"/>
      <c r="C1" s="379"/>
      <c r="D1" s="379"/>
      <c r="E1" s="379"/>
    </row>
    <row r="2" spans="1:5" ht="19.5" customHeight="1" x14ac:dyDescent="0.15">
      <c r="A2" s="6"/>
      <c r="B2" s="6"/>
      <c r="C2" s="6"/>
      <c r="D2" s="6"/>
      <c r="E2" s="35" t="s">
        <v>52</v>
      </c>
    </row>
    <row r="3" spans="1:5" ht="21" customHeight="1" x14ac:dyDescent="0.15">
      <c r="A3" s="380" t="s">
        <v>68</v>
      </c>
      <c r="B3" s="381"/>
      <c r="C3" s="381"/>
      <c r="D3" s="381"/>
      <c r="E3" s="382"/>
    </row>
    <row r="4" spans="1:5" ht="21" customHeight="1" x14ac:dyDescent="0.15">
      <c r="A4" s="12" t="s">
        <v>26</v>
      </c>
      <c r="B4" s="13" t="s">
        <v>18</v>
      </c>
      <c r="C4" s="14" t="s">
        <v>208</v>
      </c>
      <c r="D4" s="15" t="s">
        <v>209</v>
      </c>
      <c r="E4" s="16" t="s">
        <v>57</v>
      </c>
    </row>
    <row r="5" spans="1:5" ht="21" customHeight="1" x14ac:dyDescent="0.15">
      <c r="A5" s="383" t="s">
        <v>61</v>
      </c>
      <c r="B5" s="384"/>
      <c r="C5" s="17">
        <f>C6+C7+C8+C9</f>
        <v>388710000</v>
      </c>
      <c r="D5" s="209">
        <f>D6+D7+D8+D9</f>
        <v>426547000</v>
      </c>
      <c r="E5" s="29">
        <f>D5-C5</f>
        <v>37837000</v>
      </c>
    </row>
    <row r="6" spans="1:5" ht="21" customHeight="1" x14ac:dyDescent="0.15">
      <c r="A6" s="40" t="s">
        <v>45</v>
      </c>
      <c r="B6" s="18" t="s">
        <v>45</v>
      </c>
      <c r="C6" s="19">
        <f>세입예산!D6</f>
        <v>19440000</v>
      </c>
      <c r="D6" s="210">
        <f>세입예산!E6</f>
        <v>22848000</v>
      </c>
      <c r="E6" s="20">
        <f>D6-C6</f>
        <v>3408000</v>
      </c>
    </row>
    <row r="7" spans="1:5" ht="21" customHeight="1" x14ac:dyDescent="0.15">
      <c r="A7" s="21" t="s">
        <v>41</v>
      </c>
      <c r="B7" s="18" t="s">
        <v>41</v>
      </c>
      <c r="C7" s="19">
        <f>세입예산!D15</f>
        <v>304271200</v>
      </c>
      <c r="D7" s="210">
        <f>세입예산!E15</f>
        <v>345488800</v>
      </c>
      <c r="E7" s="20">
        <f>D7-C7</f>
        <v>41217600</v>
      </c>
    </row>
    <row r="8" spans="1:5" ht="21" customHeight="1" x14ac:dyDescent="0.15">
      <c r="A8" s="22" t="s">
        <v>4</v>
      </c>
      <c r="B8" s="23" t="s">
        <v>4</v>
      </c>
      <c r="C8" s="24">
        <f>세입예산!D30</f>
        <v>39481724</v>
      </c>
      <c r="D8" s="211">
        <f>세입예산!E30</f>
        <v>39700000</v>
      </c>
      <c r="E8" s="25">
        <f>D8-C8</f>
        <v>218276</v>
      </c>
    </row>
    <row r="9" spans="1:5" ht="21" customHeight="1" x14ac:dyDescent="0.15">
      <c r="A9" s="59" t="s">
        <v>21</v>
      </c>
      <c r="B9" s="60" t="s">
        <v>21</v>
      </c>
      <c r="C9" s="61">
        <f>세입예산!D34</f>
        <v>25517076</v>
      </c>
      <c r="D9" s="212">
        <f>세입예산!E34</f>
        <v>18510200</v>
      </c>
      <c r="E9" s="26">
        <f>D9-C9</f>
        <v>-7006876</v>
      </c>
    </row>
    <row r="10" spans="1:5" ht="21" customHeight="1" x14ac:dyDescent="0.15">
      <c r="A10" s="49"/>
      <c r="B10" s="49"/>
      <c r="C10" s="50"/>
      <c r="D10" s="51"/>
      <c r="E10" s="52"/>
    </row>
    <row r="11" spans="1:5" ht="21" customHeight="1" x14ac:dyDescent="0.15">
      <c r="A11" s="53"/>
      <c r="B11" s="53"/>
      <c r="C11" s="53"/>
      <c r="D11" s="53"/>
      <c r="E11" s="34" t="s">
        <v>52</v>
      </c>
    </row>
    <row r="12" spans="1:5" ht="21" customHeight="1" x14ac:dyDescent="0.15">
      <c r="A12" s="380" t="s">
        <v>67</v>
      </c>
      <c r="B12" s="381"/>
      <c r="C12" s="381"/>
      <c r="D12" s="381"/>
      <c r="E12" s="382"/>
    </row>
    <row r="13" spans="1:5" ht="21" customHeight="1" x14ac:dyDescent="0.15">
      <c r="A13" s="12" t="s">
        <v>26</v>
      </c>
      <c r="B13" s="13" t="s">
        <v>18</v>
      </c>
      <c r="C13" s="14" t="s">
        <v>208</v>
      </c>
      <c r="D13" s="15" t="s">
        <v>209</v>
      </c>
      <c r="E13" s="16" t="s">
        <v>57</v>
      </c>
    </row>
    <row r="14" spans="1:5" ht="21" customHeight="1" x14ac:dyDescent="0.15">
      <c r="A14" s="27" t="s">
        <v>63</v>
      </c>
      <c r="B14" s="28"/>
      <c r="C14" s="17">
        <f>SUM(C15:C23)</f>
        <v>388710000</v>
      </c>
      <c r="D14" s="17">
        <f>SUM(D15:D23)</f>
        <v>426547000</v>
      </c>
      <c r="E14" s="29">
        <f t="shared" ref="E14:E23" si="0">D14-C14</f>
        <v>37837000</v>
      </c>
    </row>
    <row r="15" spans="1:5" ht="21" customHeight="1" x14ac:dyDescent="0.15">
      <c r="A15" s="385" t="s">
        <v>10</v>
      </c>
      <c r="B15" s="30" t="s">
        <v>55</v>
      </c>
      <c r="C15" s="31">
        <f>세출예산!D7</f>
        <v>296503260</v>
      </c>
      <c r="D15" s="31">
        <f>세출예산!E7</f>
        <v>323358660</v>
      </c>
      <c r="E15" s="63">
        <f t="shared" si="0"/>
        <v>26855400</v>
      </c>
    </row>
    <row r="16" spans="1:5" ht="21" customHeight="1" x14ac:dyDescent="0.15">
      <c r="A16" s="385"/>
      <c r="B16" s="30" t="s">
        <v>40</v>
      </c>
      <c r="C16" s="31">
        <f>세출예산!D33</f>
        <v>2600000</v>
      </c>
      <c r="D16" s="31">
        <f>세출예산!E33</f>
        <v>2600000</v>
      </c>
      <c r="E16" s="64">
        <f t="shared" si="0"/>
        <v>0</v>
      </c>
    </row>
    <row r="17" spans="1:5" ht="21" customHeight="1" x14ac:dyDescent="0.15">
      <c r="A17" s="385"/>
      <c r="B17" s="30" t="s">
        <v>59</v>
      </c>
      <c r="C17" s="31">
        <f>세출예산!D37</f>
        <v>43387000</v>
      </c>
      <c r="D17" s="31">
        <f>세출예산!E37</f>
        <v>43747000</v>
      </c>
      <c r="E17" s="64">
        <f t="shared" si="0"/>
        <v>360000</v>
      </c>
    </row>
    <row r="18" spans="1:5" ht="21" customHeight="1" x14ac:dyDescent="0.15">
      <c r="A18" s="21" t="s">
        <v>44</v>
      </c>
      <c r="B18" s="18" t="s">
        <v>64</v>
      </c>
      <c r="C18" s="31">
        <f>세출예산!D72</f>
        <v>6300000</v>
      </c>
      <c r="D18" s="31">
        <f>세출예산!E72</f>
        <v>7500000</v>
      </c>
      <c r="E18" s="64">
        <f t="shared" si="0"/>
        <v>1200000</v>
      </c>
    </row>
    <row r="19" spans="1:5" ht="24" customHeight="1" x14ac:dyDescent="0.15">
      <c r="A19" s="68" t="s">
        <v>19</v>
      </c>
      <c r="B19" s="62" t="s">
        <v>97</v>
      </c>
      <c r="C19" s="32">
        <f>세출예산!D77</f>
        <v>7700000</v>
      </c>
      <c r="D19" s="32">
        <f>세출예산!E77</f>
        <v>8700000</v>
      </c>
      <c r="E19" s="64">
        <f t="shared" si="0"/>
        <v>1000000</v>
      </c>
    </row>
    <row r="20" spans="1:5" ht="21" customHeight="1" x14ac:dyDescent="0.15">
      <c r="A20" s="54" t="s">
        <v>11</v>
      </c>
      <c r="B20" s="18" t="s">
        <v>11</v>
      </c>
      <c r="C20" s="32">
        <f>세출예산!D90</f>
        <v>8316100</v>
      </c>
      <c r="D20" s="32">
        <f>세출예산!E90</f>
        <v>4200000</v>
      </c>
      <c r="E20" s="64">
        <f t="shared" si="0"/>
        <v>-4116100</v>
      </c>
    </row>
    <row r="21" spans="1:5" ht="21" customHeight="1" x14ac:dyDescent="0.15">
      <c r="A21" s="48" t="s">
        <v>17</v>
      </c>
      <c r="B21" s="18" t="s">
        <v>17</v>
      </c>
      <c r="C21" s="32">
        <f>세출예산!D100</f>
        <v>1000000</v>
      </c>
      <c r="D21" s="32">
        <f>세출예산!E100</f>
        <v>1000000</v>
      </c>
      <c r="E21" s="64">
        <f t="shared" si="0"/>
        <v>0</v>
      </c>
    </row>
    <row r="22" spans="1:5" ht="21" customHeight="1" x14ac:dyDescent="0.15">
      <c r="A22" s="47" t="s">
        <v>8</v>
      </c>
      <c r="B22" s="23" t="s">
        <v>8</v>
      </c>
      <c r="C22" s="32">
        <f>세출예산!D104</f>
        <v>2903640</v>
      </c>
      <c r="D22" s="32">
        <f>세출예산!E103</f>
        <v>5441340</v>
      </c>
      <c r="E22" s="64">
        <f t="shared" si="0"/>
        <v>2537700</v>
      </c>
    </row>
    <row r="23" spans="1:5" ht="27" customHeight="1" x14ac:dyDescent="0.15">
      <c r="A23" s="71" t="s">
        <v>99</v>
      </c>
      <c r="B23" s="70" t="s">
        <v>98</v>
      </c>
      <c r="C23" s="33">
        <f>세출예산!D107</f>
        <v>20000000</v>
      </c>
      <c r="D23" s="33">
        <f>세출예산!E107</f>
        <v>30000000</v>
      </c>
      <c r="E23" s="36">
        <f t="shared" si="0"/>
        <v>10000000</v>
      </c>
    </row>
  </sheetData>
  <mergeCells count="5">
    <mergeCell ref="A1:E1"/>
    <mergeCell ref="A3:E3"/>
    <mergeCell ref="A5:B5"/>
    <mergeCell ref="A12:E12"/>
    <mergeCell ref="A15:A17"/>
  </mergeCells>
  <phoneticPr fontId="19" type="noConversion"/>
  <pageMargins left="0.70866141732283472" right="0.70866141732283472" top="0.74803149606299213" bottom="0.74803149606299213" header="0.31496062992125984" footer="0.31496062992125984"/>
  <pageSetup paperSize="9" firstPageNumber="2" orientation="portrait" useFirstPageNumber="1" r:id="rId1"/>
  <headerFooter>
    <oddFooter>&amp;R&amp;"굴림,보통"&amp;9참좋은노인복지센터(2020.11.16)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V43"/>
  <sheetViews>
    <sheetView showGridLines="0" view="pageBreakPreview" zoomScaleNormal="100" zoomScaleSheetLayoutView="100" workbookViewId="0">
      <pane ySplit="4" topLeftCell="A20" activePane="bottomLeft" state="frozen"/>
      <selection pane="bottomLeft" activeCell="G35" sqref="G35"/>
    </sheetView>
  </sheetViews>
  <sheetFormatPr defaultRowHeight="13.5" x14ac:dyDescent="0.15"/>
  <cols>
    <col min="1" max="1" width="8.77734375" style="300" customWidth="1"/>
    <col min="2" max="2" width="9" style="300" customWidth="1"/>
    <col min="3" max="3" width="14.77734375" style="300" customWidth="1"/>
    <col min="4" max="5" width="11.21875" style="300" customWidth="1"/>
    <col min="6" max="6" width="11.44140625" style="300" customWidth="1"/>
    <col min="7" max="7" width="8.21875" style="301" customWidth="1"/>
    <col min="8" max="8" width="23" style="300" customWidth="1"/>
    <col min="9" max="9" width="10" style="300" customWidth="1"/>
    <col min="10" max="16" width="2.88671875" style="300" customWidth="1"/>
    <col min="17" max="17" width="10.33203125" style="300" customWidth="1"/>
    <col min="18" max="18" width="10.109375" style="300" bestFit="1" customWidth="1"/>
  </cols>
  <sheetData>
    <row r="1" spans="1:21" s="72" customFormat="1" ht="20.100000000000001" customHeight="1" x14ac:dyDescent="0.15">
      <c r="A1" s="392" t="s">
        <v>217</v>
      </c>
      <c r="B1" s="393"/>
      <c r="C1" s="393"/>
      <c r="D1" s="393"/>
      <c r="E1" s="393"/>
      <c r="F1" s="393"/>
      <c r="G1" s="393"/>
      <c r="H1" s="393"/>
      <c r="I1" s="393"/>
      <c r="J1" s="393"/>
      <c r="K1" s="393"/>
      <c r="L1" s="393"/>
      <c r="M1" s="393"/>
      <c r="N1" s="393"/>
      <c r="O1" s="393"/>
      <c r="P1" s="393"/>
      <c r="Q1" s="306"/>
      <c r="R1" s="229"/>
    </row>
    <row r="2" spans="1:21" s="72" customFormat="1" ht="20.100000000000001" customHeight="1" x14ac:dyDescent="0.15">
      <c r="A2" s="307"/>
      <c r="B2" s="294"/>
      <c r="C2" s="294"/>
      <c r="D2" s="294"/>
      <c r="E2" s="294"/>
      <c r="F2" s="294"/>
      <c r="G2" s="308"/>
      <c r="H2" s="294"/>
      <c r="I2" s="294"/>
      <c r="J2" s="294"/>
      <c r="K2" s="294"/>
      <c r="L2" s="406" t="s">
        <v>69</v>
      </c>
      <c r="M2" s="407"/>
      <c r="N2" s="407"/>
      <c r="O2" s="407"/>
      <c r="P2" s="407"/>
      <c r="Q2" s="408"/>
      <c r="R2" s="229"/>
    </row>
    <row r="3" spans="1:21" s="72" customFormat="1" ht="20.100000000000001" customHeight="1" x14ac:dyDescent="0.15">
      <c r="A3" s="394" t="s">
        <v>34</v>
      </c>
      <c r="B3" s="395"/>
      <c r="C3" s="396"/>
      <c r="D3" s="397" t="s">
        <v>210</v>
      </c>
      <c r="E3" s="397" t="s">
        <v>211</v>
      </c>
      <c r="F3" s="416" t="s">
        <v>57</v>
      </c>
      <c r="G3" s="396"/>
      <c r="H3" s="400" t="s">
        <v>46</v>
      </c>
      <c r="I3" s="401"/>
      <c r="J3" s="401"/>
      <c r="K3" s="401"/>
      <c r="L3" s="401"/>
      <c r="M3" s="401"/>
      <c r="N3" s="401"/>
      <c r="O3" s="401"/>
      <c r="P3" s="401"/>
      <c r="Q3" s="402"/>
      <c r="R3" s="229"/>
    </row>
    <row r="4" spans="1:21" s="72" customFormat="1" ht="20.100000000000001" customHeight="1" thickBot="1" x14ac:dyDescent="0.2">
      <c r="A4" s="73" t="s">
        <v>29</v>
      </c>
      <c r="B4" s="74" t="s">
        <v>22</v>
      </c>
      <c r="C4" s="74" t="s">
        <v>6</v>
      </c>
      <c r="D4" s="398"/>
      <c r="E4" s="398"/>
      <c r="F4" s="153" t="s">
        <v>5</v>
      </c>
      <c r="G4" s="75" t="s">
        <v>25</v>
      </c>
      <c r="H4" s="403"/>
      <c r="I4" s="404"/>
      <c r="J4" s="404"/>
      <c r="K4" s="404"/>
      <c r="L4" s="404"/>
      <c r="M4" s="404"/>
      <c r="N4" s="404"/>
      <c r="O4" s="404"/>
      <c r="P4" s="404"/>
      <c r="Q4" s="405"/>
      <c r="R4" s="229"/>
    </row>
    <row r="5" spans="1:21" s="72" customFormat="1" ht="20.100000000000001" customHeight="1" thickTop="1" x14ac:dyDescent="0.15">
      <c r="A5" s="409" t="s">
        <v>33</v>
      </c>
      <c r="B5" s="410"/>
      <c r="C5" s="411"/>
      <c r="D5" s="76">
        <f>D6+D15+D30+D34</f>
        <v>388710000</v>
      </c>
      <c r="E5" s="156">
        <f>E6+E15+E30+E34</f>
        <v>426547000</v>
      </c>
      <c r="F5" s="164">
        <f>E5-D5</f>
        <v>37837000</v>
      </c>
      <c r="G5" s="77">
        <f>E5/D5*100</f>
        <v>109.7339919219984</v>
      </c>
      <c r="H5" s="78"/>
      <c r="I5" s="79"/>
      <c r="J5" s="79"/>
      <c r="K5" s="79"/>
      <c r="L5" s="79"/>
      <c r="M5" s="79"/>
      <c r="N5" s="79"/>
      <c r="O5" s="79"/>
      <c r="P5" s="80"/>
      <c r="Q5" s="81"/>
      <c r="R5" s="229"/>
    </row>
    <row r="6" spans="1:21" s="72" customFormat="1" ht="20.100000000000001" customHeight="1" x14ac:dyDescent="0.15">
      <c r="A6" s="399" t="s">
        <v>73</v>
      </c>
      <c r="B6" s="412"/>
      <c r="C6" s="388"/>
      <c r="D6" s="82">
        <f>D7</f>
        <v>19440000</v>
      </c>
      <c r="E6" s="157">
        <f>E7</f>
        <v>22848000</v>
      </c>
      <c r="F6" s="82">
        <f>E6-D6</f>
        <v>3408000</v>
      </c>
      <c r="G6" s="77">
        <f>E6/D6*100</f>
        <v>117.53086419753087</v>
      </c>
      <c r="H6" s="83"/>
      <c r="I6" s="84"/>
      <c r="J6" s="84"/>
      <c r="K6" s="84"/>
      <c r="L6" s="84"/>
      <c r="M6" s="84"/>
      <c r="N6" s="84"/>
      <c r="O6" s="84"/>
      <c r="P6" s="85"/>
      <c r="Q6" s="86"/>
      <c r="R6" s="229"/>
    </row>
    <row r="7" spans="1:21" s="72" customFormat="1" ht="20.100000000000001" customHeight="1" x14ac:dyDescent="0.15">
      <c r="A7" s="413"/>
      <c r="B7" s="414" t="s">
        <v>74</v>
      </c>
      <c r="C7" s="388"/>
      <c r="D7" s="87">
        <f>D8</f>
        <v>19440000</v>
      </c>
      <c r="E7" s="158">
        <f>E8</f>
        <v>22848000</v>
      </c>
      <c r="F7" s="82">
        <f>E7-D7</f>
        <v>3408000</v>
      </c>
      <c r="G7" s="77">
        <f>E7/D7*100</f>
        <v>117.53086419753087</v>
      </c>
      <c r="H7" s="83"/>
      <c r="I7" s="84"/>
      <c r="J7" s="84"/>
      <c r="K7" s="84"/>
      <c r="L7" s="84"/>
      <c r="M7" s="84"/>
      <c r="N7" s="84"/>
      <c r="O7" s="84"/>
      <c r="P7" s="85"/>
      <c r="Q7" s="86"/>
      <c r="R7" s="229"/>
    </row>
    <row r="8" spans="1:21" s="72" customFormat="1" ht="20.100000000000001" customHeight="1" x14ac:dyDescent="0.15">
      <c r="A8" s="413"/>
      <c r="B8" s="415"/>
      <c r="C8" s="223" t="s">
        <v>75</v>
      </c>
      <c r="D8" s="88">
        <v>19440000</v>
      </c>
      <c r="E8" s="159">
        <f>SUM(Q9:Q13)</f>
        <v>22848000</v>
      </c>
      <c r="F8" s="162">
        <f>E8-D8</f>
        <v>3408000</v>
      </c>
      <c r="G8" s="163">
        <f>E8/D8*100</f>
        <v>117.53086419753087</v>
      </c>
      <c r="H8" s="90" t="s">
        <v>45</v>
      </c>
      <c r="I8" s="91"/>
      <c r="J8" s="91"/>
      <c r="K8" s="91"/>
      <c r="L8" s="91"/>
      <c r="M8" s="91"/>
      <c r="N8" s="91"/>
      <c r="O8" s="91"/>
      <c r="P8" s="92"/>
      <c r="Q8" s="93"/>
      <c r="R8" s="229"/>
    </row>
    <row r="9" spans="1:21" s="72" customFormat="1" ht="20.100000000000001" customHeight="1" x14ac:dyDescent="0.15">
      <c r="A9" s="413"/>
      <c r="B9" s="415"/>
      <c r="C9" s="222"/>
      <c r="D9" s="113"/>
      <c r="E9" s="94"/>
      <c r="F9" s="95"/>
      <c r="G9" s="96"/>
      <c r="H9" s="165" t="s">
        <v>117</v>
      </c>
      <c r="I9" s="146">
        <v>144400</v>
      </c>
      <c r="J9" s="146" t="s">
        <v>20</v>
      </c>
      <c r="K9" s="146" t="s">
        <v>27</v>
      </c>
      <c r="L9" s="146">
        <v>10</v>
      </c>
      <c r="M9" s="146" t="s">
        <v>28</v>
      </c>
      <c r="N9" s="146" t="s">
        <v>14</v>
      </c>
      <c r="O9" s="146">
        <v>12</v>
      </c>
      <c r="P9" s="174" t="s">
        <v>23</v>
      </c>
      <c r="Q9" s="166">
        <f>I9*L9*O9</f>
        <v>17328000</v>
      </c>
      <c r="R9" s="229"/>
      <c r="S9" s="72">
        <v>7220</v>
      </c>
    </row>
    <row r="10" spans="1:21" s="72" customFormat="1" ht="20.100000000000001" customHeight="1" x14ac:dyDescent="0.15">
      <c r="A10" s="413"/>
      <c r="B10" s="415"/>
      <c r="C10" s="222"/>
      <c r="D10" s="113"/>
      <c r="E10" s="94"/>
      <c r="F10" s="95"/>
      <c r="G10" s="96"/>
      <c r="H10" s="165" t="s">
        <v>118</v>
      </c>
      <c r="I10" s="146">
        <v>66800</v>
      </c>
      <c r="J10" s="146" t="s">
        <v>20</v>
      </c>
      <c r="K10" s="146" t="s">
        <v>27</v>
      </c>
      <c r="L10" s="173">
        <v>0</v>
      </c>
      <c r="M10" s="146" t="s">
        <v>28</v>
      </c>
      <c r="N10" s="146" t="s">
        <v>14</v>
      </c>
      <c r="O10" s="146">
        <v>12</v>
      </c>
      <c r="P10" s="174" t="s">
        <v>23</v>
      </c>
      <c r="Q10" s="166">
        <f>I10*L10*O10</f>
        <v>0</v>
      </c>
      <c r="R10" s="229"/>
      <c r="S10" s="72">
        <v>20</v>
      </c>
      <c r="T10" s="72">
        <f>S9*S10</f>
        <v>144400</v>
      </c>
    </row>
    <row r="11" spans="1:21" s="72" customFormat="1" ht="20.100000000000001" customHeight="1" x14ac:dyDescent="0.15">
      <c r="A11" s="413"/>
      <c r="B11" s="415"/>
      <c r="C11" s="222"/>
      <c r="D11" s="100"/>
      <c r="E11" s="160"/>
      <c r="F11" s="95"/>
      <c r="G11" s="96"/>
      <c r="H11" s="165" t="s">
        <v>119</v>
      </c>
      <c r="I11" s="146">
        <v>86600</v>
      </c>
      <c r="J11" s="146" t="s">
        <v>20</v>
      </c>
      <c r="K11" s="146" t="s">
        <v>27</v>
      </c>
      <c r="L11" s="173">
        <v>1</v>
      </c>
      <c r="M11" s="146" t="s">
        <v>28</v>
      </c>
      <c r="N11" s="146" t="s">
        <v>14</v>
      </c>
      <c r="O11" s="146">
        <v>12</v>
      </c>
      <c r="P11" s="174" t="s">
        <v>23</v>
      </c>
      <c r="Q11" s="166">
        <f>I11*L11*O11</f>
        <v>1039200</v>
      </c>
      <c r="R11" s="229"/>
      <c r="S11" s="72">
        <v>4330</v>
      </c>
      <c r="T11" s="72">
        <f>S11*S10</f>
        <v>86600</v>
      </c>
    </row>
    <row r="12" spans="1:21" s="72" customFormat="1" ht="20.100000000000001" customHeight="1" x14ac:dyDescent="0.15">
      <c r="A12" s="413"/>
      <c r="B12" s="415"/>
      <c r="C12" s="222"/>
      <c r="D12" s="113"/>
      <c r="E12" s="94"/>
      <c r="F12" s="95"/>
      <c r="G12" s="101"/>
      <c r="H12" s="165" t="s">
        <v>120</v>
      </c>
      <c r="I12" s="146">
        <v>57800</v>
      </c>
      <c r="J12" s="146" t="s">
        <v>20</v>
      </c>
      <c r="K12" s="146" t="s">
        <v>27</v>
      </c>
      <c r="L12" s="173">
        <v>6</v>
      </c>
      <c r="M12" s="146" t="s">
        <v>28</v>
      </c>
      <c r="N12" s="146" t="s">
        <v>14</v>
      </c>
      <c r="O12" s="146">
        <v>12</v>
      </c>
      <c r="P12" s="174" t="s">
        <v>23</v>
      </c>
      <c r="Q12" s="166">
        <f>I12*L12*O12</f>
        <v>4161600</v>
      </c>
      <c r="R12" s="229"/>
      <c r="S12" s="72">
        <v>2890</v>
      </c>
      <c r="T12" s="72">
        <f>S12*S10</f>
        <v>57800</v>
      </c>
    </row>
    <row r="13" spans="1:21" s="72" customFormat="1" ht="20.100000000000001" customHeight="1" x14ac:dyDescent="0.15">
      <c r="A13" s="413"/>
      <c r="B13" s="415"/>
      <c r="C13" s="222"/>
      <c r="D13" s="113"/>
      <c r="E13" s="94"/>
      <c r="F13" s="95"/>
      <c r="G13" s="101"/>
      <c r="H13" s="165" t="s">
        <v>121</v>
      </c>
      <c r="I13" s="146">
        <v>26600</v>
      </c>
      <c r="J13" s="146" t="s">
        <v>20</v>
      </c>
      <c r="K13" s="146" t="s">
        <v>27</v>
      </c>
      <c r="L13" s="146">
        <v>1</v>
      </c>
      <c r="M13" s="146" t="s">
        <v>28</v>
      </c>
      <c r="N13" s="146" t="s">
        <v>14</v>
      </c>
      <c r="O13" s="146">
        <v>12</v>
      </c>
      <c r="P13" s="174" t="s">
        <v>23</v>
      </c>
      <c r="Q13" s="166">
        <f>I13*L13*O13</f>
        <v>319200</v>
      </c>
      <c r="R13" s="229"/>
    </row>
    <row r="14" spans="1:21" s="72" customFormat="1" ht="20.100000000000001" customHeight="1" x14ac:dyDescent="0.15">
      <c r="A14" s="413"/>
      <c r="B14" s="415"/>
      <c r="C14" s="222"/>
      <c r="D14" s="102"/>
      <c r="E14" s="161"/>
      <c r="F14" s="103"/>
      <c r="G14" s="104"/>
      <c r="H14" s="175" t="s">
        <v>200</v>
      </c>
      <c r="I14" s="151"/>
      <c r="J14" s="146"/>
      <c r="K14" s="146"/>
      <c r="L14" s="151"/>
      <c r="M14" s="146"/>
      <c r="N14" s="151"/>
      <c r="O14" s="151"/>
      <c r="P14" s="176"/>
      <c r="Q14" s="177"/>
      <c r="R14" s="229"/>
    </row>
    <row r="15" spans="1:21" s="72" customFormat="1" ht="20.100000000000001" customHeight="1" x14ac:dyDescent="0.15">
      <c r="A15" s="387" t="s">
        <v>76</v>
      </c>
      <c r="B15" s="385"/>
      <c r="C15" s="385"/>
      <c r="D15" s="106">
        <f>D16</f>
        <v>304271200</v>
      </c>
      <c r="E15" s="330">
        <f>E16</f>
        <v>345488800</v>
      </c>
      <c r="F15" s="82">
        <f>E15-D15</f>
        <v>41217600</v>
      </c>
      <c r="G15" s="77">
        <f>E15/D15*100</f>
        <v>113.54633629472654</v>
      </c>
      <c r="H15" s="175"/>
      <c r="I15" s="151"/>
      <c r="J15" s="171"/>
      <c r="K15" s="171"/>
      <c r="L15" s="171"/>
      <c r="M15" s="171"/>
      <c r="N15" s="151"/>
      <c r="O15" s="151"/>
      <c r="P15" s="176"/>
      <c r="Q15" s="201"/>
      <c r="R15" s="229"/>
    </row>
    <row r="16" spans="1:21" s="72" customFormat="1" ht="20.100000000000001" customHeight="1" x14ac:dyDescent="0.15">
      <c r="A16" s="107"/>
      <c r="B16" s="386" t="s">
        <v>76</v>
      </c>
      <c r="C16" s="388"/>
      <c r="D16" s="102">
        <f>D17+D28</f>
        <v>304271200</v>
      </c>
      <c r="E16" s="161">
        <f>E17+E28</f>
        <v>345488800</v>
      </c>
      <c r="F16" s="102">
        <f>F17+F28</f>
        <v>41217600</v>
      </c>
      <c r="G16" s="331">
        <f>E16/D16*100</f>
        <v>113.54633629472654</v>
      </c>
      <c r="H16" s="175"/>
      <c r="I16" s="151"/>
      <c r="J16" s="171"/>
      <c r="K16" s="171"/>
      <c r="L16" s="171"/>
      <c r="M16" s="171"/>
      <c r="N16" s="151"/>
      <c r="O16" s="151"/>
      <c r="P16" s="176"/>
      <c r="Q16" s="201"/>
      <c r="R16" s="229"/>
      <c r="U16" s="72">
        <v>40950</v>
      </c>
    </row>
    <row r="17" spans="1:22" s="72" customFormat="1" ht="20.100000000000001" customHeight="1" x14ac:dyDescent="0.15">
      <c r="A17" s="107"/>
      <c r="B17" s="108"/>
      <c r="C17" s="222" t="s">
        <v>53</v>
      </c>
      <c r="D17" s="88">
        <v>272111200</v>
      </c>
      <c r="E17" s="159">
        <f>Q17+Q24+Q26</f>
        <v>313328800</v>
      </c>
      <c r="F17" s="89">
        <f>E17-D17</f>
        <v>41217600</v>
      </c>
      <c r="G17" s="332">
        <f>E17/D17*100</f>
        <v>115.1473368240631</v>
      </c>
      <c r="H17" s="187" t="s">
        <v>128</v>
      </c>
      <c r="I17" s="188"/>
      <c r="J17" s="188"/>
      <c r="K17" s="188"/>
      <c r="L17" s="188"/>
      <c r="M17" s="188"/>
      <c r="N17" s="188"/>
      <c r="O17" s="188"/>
      <c r="P17" s="189"/>
      <c r="Q17" s="333">
        <f>SUM(Q18:Q23)</f>
        <v>306208800</v>
      </c>
      <c r="R17" s="229"/>
      <c r="U17" s="72">
        <v>20</v>
      </c>
      <c r="V17" s="72">
        <f>U16*U17</f>
        <v>819000</v>
      </c>
    </row>
    <row r="18" spans="1:22" s="72" customFormat="1" ht="20.100000000000001" customHeight="1" x14ac:dyDescent="0.15">
      <c r="A18" s="107"/>
      <c r="B18" s="108"/>
      <c r="C18" s="222"/>
      <c r="D18" s="113"/>
      <c r="E18" s="94"/>
      <c r="F18" s="95"/>
      <c r="G18" s="96"/>
      <c r="H18" s="165" t="s">
        <v>122</v>
      </c>
      <c r="I18" s="146">
        <v>819000</v>
      </c>
      <c r="J18" s="146" t="s">
        <v>20</v>
      </c>
      <c r="K18" s="146" t="s">
        <v>14</v>
      </c>
      <c r="L18" s="146">
        <v>10</v>
      </c>
      <c r="M18" s="146" t="s">
        <v>28</v>
      </c>
      <c r="N18" s="146" t="s">
        <v>14</v>
      </c>
      <c r="O18" s="146">
        <v>12</v>
      </c>
      <c r="P18" s="174" t="s">
        <v>23</v>
      </c>
      <c r="Q18" s="166">
        <f t="shared" ref="Q18:Q23" si="0">I18*L18*O18</f>
        <v>98280000</v>
      </c>
      <c r="R18" s="229"/>
      <c r="U18" s="72">
        <v>43840</v>
      </c>
    </row>
    <row r="19" spans="1:22" s="72" customFormat="1" ht="20.100000000000001" customHeight="1" x14ac:dyDescent="0.15">
      <c r="A19" s="107"/>
      <c r="B19" s="108"/>
      <c r="C19" s="222"/>
      <c r="D19" s="113"/>
      <c r="E19" s="94"/>
      <c r="F19" s="95"/>
      <c r="G19" s="96"/>
      <c r="H19" s="165" t="s">
        <v>123</v>
      </c>
      <c r="I19" s="146">
        <v>379400</v>
      </c>
      <c r="J19" s="146" t="s">
        <v>20</v>
      </c>
      <c r="K19" s="146" t="s">
        <v>14</v>
      </c>
      <c r="L19" s="173">
        <v>0</v>
      </c>
      <c r="M19" s="146" t="s">
        <v>28</v>
      </c>
      <c r="N19" s="146" t="s">
        <v>14</v>
      </c>
      <c r="O19" s="146">
        <v>12</v>
      </c>
      <c r="P19" s="174" t="s">
        <v>23</v>
      </c>
      <c r="Q19" s="166">
        <f t="shared" si="0"/>
        <v>0</v>
      </c>
      <c r="R19" s="229"/>
      <c r="U19" s="72">
        <v>20</v>
      </c>
      <c r="V19" s="72">
        <f>U18*U19</f>
        <v>876800</v>
      </c>
    </row>
    <row r="20" spans="1:22" s="72" customFormat="1" ht="20.100000000000001" customHeight="1" x14ac:dyDescent="0.15">
      <c r="A20" s="107"/>
      <c r="B20" s="108"/>
      <c r="C20" s="222"/>
      <c r="D20" s="113"/>
      <c r="E20" s="94"/>
      <c r="F20" s="95"/>
      <c r="G20" s="96"/>
      <c r="H20" s="165" t="s">
        <v>124</v>
      </c>
      <c r="I20" s="146">
        <v>876800</v>
      </c>
      <c r="J20" s="146" t="s">
        <v>20</v>
      </c>
      <c r="K20" s="146" t="s">
        <v>14</v>
      </c>
      <c r="L20" s="173">
        <v>1</v>
      </c>
      <c r="M20" s="146" t="s">
        <v>28</v>
      </c>
      <c r="N20" s="146" t="s">
        <v>14</v>
      </c>
      <c r="O20" s="146">
        <v>12</v>
      </c>
      <c r="P20" s="174" t="s">
        <v>23</v>
      </c>
      <c r="Q20" s="166">
        <f t="shared" si="0"/>
        <v>10521600</v>
      </c>
      <c r="R20" s="229"/>
      <c r="U20" s="72">
        <v>45280</v>
      </c>
    </row>
    <row r="21" spans="1:22" s="72" customFormat="1" ht="20.100000000000001" customHeight="1" x14ac:dyDescent="0.15">
      <c r="A21" s="107"/>
      <c r="B21" s="108"/>
      <c r="C21" s="222"/>
      <c r="D21" s="113"/>
      <c r="E21" s="94"/>
      <c r="F21" s="95"/>
      <c r="G21" s="96"/>
      <c r="H21" s="165" t="s">
        <v>125</v>
      </c>
      <c r="I21" s="146">
        <v>905600</v>
      </c>
      <c r="J21" s="146" t="s">
        <v>20</v>
      </c>
      <c r="K21" s="146" t="s">
        <v>14</v>
      </c>
      <c r="L21" s="173">
        <v>6</v>
      </c>
      <c r="M21" s="146" t="s">
        <v>28</v>
      </c>
      <c r="N21" s="146" t="s">
        <v>14</v>
      </c>
      <c r="O21" s="146">
        <v>12</v>
      </c>
      <c r="P21" s="174" t="s">
        <v>23</v>
      </c>
      <c r="Q21" s="166">
        <f t="shared" si="0"/>
        <v>65203200</v>
      </c>
      <c r="R21" s="229"/>
      <c r="U21" s="72">
        <v>20</v>
      </c>
      <c r="V21" s="72">
        <f>U20*U21</f>
        <v>905600</v>
      </c>
    </row>
    <row r="22" spans="1:22" s="72" customFormat="1" ht="20.100000000000001" customHeight="1" x14ac:dyDescent="0.15">
      <c r="A22" s="107"/>
      <c r="B22" s="108"/>
      <c r="C22" s="222"/>
      <c r="D22" s="113"/>
      <c r="E22" s="94"/>
      <c r="F22" s="95"/>
      <c r="G22" s="96"/>
      <c r="H22" s="165" t="s">
        <v>126</v>
      </c>
      <c r="I22" s="146">
        <v>419600</v>
      </c>
      <c r="J22" s="146" t="s">
        <v>20</v>
      </c>
      <c r="K22" s="146" t="s">
        <v>14</v>
      </c>
      <c r="L22" s="146">
        <v>1</v>
      </c>
      <c r="M22" s="146" t="s">
        <v>28</v>
      </c>
      <c r="N22" s="146" t="s">
        <v>14</v>
      </c>
      <c r="O22" s="146">
        <v>12</v>
      </c>
      <c r="P22" s="174" t="s">
        <v>23</v>
      </c>
      <c r="Q22" s="166">
        <f t="shared" si="0"/>
        <v>5035200</v>
      </c>
      <c r="R22" s="229"/>
      <c r="U22" s="72">
        <v>48170</v>
      </c>
    </row>
    <row r="23" spans="1:22" s="72" customFormat="1" ht="20.100000000000001" customHeight="1" x14ac:dyDescent="0.15">
      <c r="A23" s="107"/>
      <c r="B23" s="108"/>
      <c r="C23" s="222"/>
      <c r="D23" s="113"/>
      <c r="E23" s="94"/>
      <c r="F23" s="95"/>
      <c r="G23" s="96"/>
      <c r="H23" s="165" t="s">
        <v>127</v>
      </c>
      <c r="I23" s="146">
        <v>963400</v>
      </c>
      <c r="J23" s="146" t="s">
        <v>20</v>
      </c>
      <c r="K23" s="146" t="s">
        <v>14</v>
      </c>
      <c r="L23" s="146">
        <v>11</v>
      </c>
      <c r="M23" s="146" t="s">
        <v>28</v>
      </c>
      <c r="N23" s="146" t="s">
        <v>14</v>
      </c>
      <c r="O23" s="146">
        <v>12</v>
      </c>
      <c r="P23" s="174" t="s">
        <v>77</v>
      </c>
      <c r="Q23" s="166">
        <f t="shared" si="0"/>
        <v>127168800</v>
      </c>
      <c r="R23" s="229"/>
      <c r="U23" s="72">
        <v>20</v>
      </c>
      <c r="V23" s="72">
        <f>U22*U23</f>
        <v>963400</v>
      </c>
    </row>
    <row r="24" spans="1:22" s="72" customFormat="1" ht="20.100000000000001" customHeight="1" x14ac:dyDescent="0.15">
      <c r="A24" s="107"/>
      <c r="B24" s="108"/>
      <c r="C24" s="222"/>
      <c r="D24" s="113"/>
      <c r="E24" s="94"/>
      <c r="F24" s="95"/>
      <c r="G24" s="96"/>
      <c r="H24" s="165" t="s">
        <v>129</v>
      </c>
      <c r="I24" s="146"/>
      <c r="J24" s="146"/>
      <c r="K24" s="146"/>
      <c r="L24" s="146"/>
      <c r="M24" s="146"/>
      <c r="N24" s="146"/>
      <c r="O24" s="146"/>
      <c r="P24" s="174"/>
      <c r="Q24" s="166">
        <f>Q25</f>
        <v>5280000</v>
      </c>
      <c r="R24" s="229"/>
    </row>
    <row r="25" spans="1:22" s="72" customFormat="1" ht="20.100000000000001" customHeight="1" x14ac:dyDescent="0.15">
      <c r="A25" s="107"/>
      <c r="B25" s="108"/>
      <c r="C25" s="222"/>
      <c r="D25" s="113"/>
      <c r="E25" s="94"/>
      <c r="F25" s="95"/>
      <c r="G25" s="96"/>
      <c r="H25" s="165" t="s">
        <v>131</v>
      </c>
      <c r="I25" s="146">
        <v>440000</v>
      </c>
      <c r="J25" s="146" t="s">
        <v>20</v>
      </c>
      <c r="K25" s="146" t="s">
        <v>103</v>
      </c>
      <c r="L25" s="146">
        <v>12</v>
      </c>
      <c r="M25" s="146" t="s">
        <v>77</v>
      </c>
      <c r="N25" s="146"/>
      <c r="O25" s="146"/>
      <c r="P25" s="174"/>
      <c r="Q25" s="166">
        <f>I25*L25</f>
        <v>5280000</v>
      </c>
      <c r="R25" s="229"/>
    </row>
    <row r="26" spans="1:22" s="72" customFormat="1" ht="20.100000000000001" customHeight="1" x14ac:dyDescent="0.15">
      <c r="A26" s="107"/>
      <c r="B26" s="108"/>
      <c r="C26" s="222"/>
      <c r="D26" s="113"/>
      <c r="E26" s="94"/>
      <c r="F26" s="95"/>
      <c r="G26" s="96"/>
      <c r="H26" s="165" t="s">
        <v>130</v>
      </c>
      <c r="I26" s="146"/>
      <c r="J26" s="146"/>
      <c r="K26" s="146"/>
      <c r="L26" s="146"/>
      <c r="M26" s="146"/>
      <c r="N26" s="146"/>
      <c r="O26" s="146"/>
      <c r="P26" s="174"/>
      <c r="Q26" s="166">
        <f>Q27</f>
        <v>1840000</v>
      </c>
      <c r="R26" s="229"/>
    </row>
    <row r="27" spans="1:22" s="72" customFormat="1" ht="20.100000000000001" customHeight="1" x14ac:dyDescent="0.15">
      <c r="A27" s="154"/>
      <c r="B27" s="155"/>
      <c r="C27" s="117"/>
      <c r="D27" s="168"/>
      <c r="E27" s="334"/>
      <c r="F27" s="118"/>
      <c r="G27" s="335"/>
      <c r="H27" s="267" t="s">
        <v>132</v>
      </c>
      <c r="I27" s="152">
        <v>92000</v>
      </c>
      <c r="J27" s="152" t="s">
        <v>102</v>
      </c>
      <c r="K27" s="152" t="s">
        <v>103</v>
      </c>
      <c r="L27" s="152">
        <v>20</v>
      </c>
      <c r="M27" s="152" t="s">
        <v>104</v>
      </c>
      <c r="N27" s="152"/>
      <c r="O27" s="152"/>
      <c r="P27" s="196"/>
      <c r="Q27" s="197">
        <f>I27*L27</f>
        <v>1840000</v>
      </c>
      <c r="R27" s="229" t="s">
        <v>106</v>
      </c>
    </row>
    <row r="28" spans="1:22" s="72" customFormat="1" ht="20.100000000000001" customHeight="1" x14ac:dyDescent="0.15">
      <c r="A28" s="328"/>
      <c r="B28" s="329"/>
      <c r="C28" s="145" t="s">
        <v>78</v>
      </c>
      <c r="D28" s="205">
        <v>32160000</v>
      </c>
      <c r="E28" s="336">
        <f>Q28</f>
        <v>32160000</v>
      </c>
      <c r="F28" s="125">
        <f>E28-D28</f>
        <v>0</v>
      </c>
      <c r="G28" s="337">
        <f>E28/D28*100</f>
        <v>100</v>
      </c>
      <c r="H28" s="338" t="s">
        <v>78</v>
      </c>
      <c r="I28" s="339"/>
      <c r="J28" s="339"/>
      <c r="K28" s="339"/>
      <c r="L28" s="340"/>
      <c r="M28" s="339"/>
      <c r="N28" s="339"/>
      <c r="O28" s="339"/>
      <c r="P28" s="341"/>
      <c r="Q28" s="342">
        <f>Q29</f>
        <v>32160000</v>
      </c>
      <c r="R28" s="229"/>
    </row>
    <row r="29" spans="1:22" s="72" customFormat="1" ht="20.100000000000001" customHeight="1" x14ac:dyDescent="0.15">
      <c r="A29" s="207"/>
      <c r="B29" s="112"/>
      <c r="C29" s="110"/>
      <c r="D29" s="114"/>
      <c r="E29" s="161"/>
      <c r="F29" s="103"/>
      <c r="G29" s="104"/>
      <c r="H29" s="175" t="s">
        <v>79</v>
      </c>
      <c r="I29" s="151">
        <v>2680000</v>
      </c>
      <c r="J29" s="151" t="s">
        <v>20</v>
      </c>
      <c r="K29" s="151" t="s">
        <v>14</v>
      </c>
      <c r="L29" s="151">
        <v>12</v>
      </c>
      <c r="M29" s="151" t="s">
        <v>23</v>
      </c>
      <c r="N29" s="151"/>
      <c r="O29" s="151"/>
      <c r="P29" s="176"/>
      <c r="Q29" s="305">
        <f>I29*L29</f>
        <v>32160000</v>
      </c>
      <c r="R29" s="229"/>
    </row>
    <row r="30" spans="1:22" s="72" customFormat="1" ht="20.100000000000001" customHeight="1" x14ac:dyDescent="0.15">
      <c r="A30" s="389" t="s">
        <v>4</v>
      </c>
      <c r="B30" s="389"/>
      <c r="C30" s="389"/>
      <c r="D30" s="106">
        <f>D31</f>
        <v>39481724</v>
      </c>
      <c r="E30" s="330">
        <f>E31</f>
        <v>39700000</v>
      </c>
      <c r="F30" s="76">
        <f>F31</f>
        <v>218276</v>
      </c>
      <c r="G30" s="343">
        <f t="shared" ref="G30:G36" si="1">E30/D30*100</f>
        <v>100.5528532644623</v>
      </c>
      <c r="H30" s="175" t="s">
        <v>4</v>
      </c>
      <c r="I30" s="151"/>
      <c r="J30" s="151"/>
      <c r="K30" s="151"/>
      <c r="L30" s="151"/>
      <c r="M30" s="151"/>
      <c r="N30" s="151"/>
      <c r="O30" s="151"/>
      <c r="P30" s="176"/>
      <c r="Q30" s="344"/>
      <c r="R30" s="229"/>
    </row>
    <row r="31" spans="1:22" s="72" customFormat="1" ht="20.100000000000001" customHeight="1" x14ac:dyDescent="0.15">
      <c r="A31" s="216"/>
      <c r="B31" s="390" t="s">
        <v>4</v>
      </c>
      <c r="C31" s="391"/>
      <c r="D31" s="102">
        <f>D32+D33</f>
        <v>39481724</v>
      </c>
      <c r="E31" s="345">
        <f>E32+E33</f>
        <v>39700000</v>
      </c>
      <c r="F31" s="103">
        <f>E31-D31</f>
        <v>218276</v>
      </c>
      <c r="G31" s="346">
        <f t="shared" si="1"/>
        <v>100.5528532644623</v>
      </c>
      <c r="H31" s="175" t="s">
        <v>4</v>
      </c>
      <c r="I31" s="151"/>
      <c r="J31" s="151"/>
      <c r="K31" s="151"/>
      <c r="L31" s="151"/>
      <c r="M31" s="151"/>
      <c r="N31" s="151"/>
      <c r="O31" s="151"/>
      <c r="P31" s="176"/>
      <c r="Q31" s="344"/>
      <c r="R31" s="229"/>
    </row>
    <row r="32" spans="1:22" s="72" customFormat="1" ht="20.100000000000001" customHeight="1" x14ac:dyDescent="0.15">
      <c r="A32" s="355"/>
      <c r="B32" s="359"/>
      <c r="C32" s="357" t="s">
        <v>114</v>
      </c>
      <c r="D32" s="102">
        <v>39231431</v>
      </c>
      <c r="E32" s="347">
        <f>Q32</f>
        <v>39000000</v>
      </c>
      <c r="F32" s="87">
        <f>E32-D32</f>
        <v>-231431</v>
      </c>
      <c r="G32" s="331">
        <f t="shared" si="1"/>
        <v>99.410087794146477</v>
      </c>
      <c r="H32" s="175" t="s">
        <v>114</v>
      </c>
      <c r="I32" s="151">
        <v>39000000</v>
      </c>
      <c r="J32" s="171" t="s">
        <v>20</v>
      </c>
      <c r="K32" s="171" t="s">
        <v>27</v>
      </c>
      <c r="L32" s="171">
        <v>1</v>
      </c>
      <c r="M32" s="171" t="s">
        <v>15</v>
      </c>
      <c r="N32" s="171"/>
      <c r="O32" s="171"/>
      <c r="P32" s="176"/>
      <c r="Q32" s="348">
        <f>I32*L32</f>
        <v>39000000</v>
      </c>
      <c r="R32" s="229"/>
    </row>
    <row r="33" spans="1:18" s="72" customFormat="1" ht="20.100000000000001" customHeight="1" x14ac:dyDescent="0.15">
      <c r="A33" s="107"/>
      <c r="B33" s="108"/>
      <c r="C33" s="356" t="s">
        <v>115</v>
      </c>
      <c r="D33" s="100">
        <v>250293</v>
      </c>
      <c r="E33" s="347">
        <f>Q33</f>
        <v>700000</v>
      </c>
      <c r="F33" s="89">
        <f>E33-D33</f>
        <v>449707</v>
      </c>
      <c r="G33" s="331">
        <f t="shared" si="1"/>
        <v>279.67222415329235</v>
      </c>
      <c r="H33" s="175" t="s">
        <v>115</v>
      </c>
      <c r="I33" s="151">
        <v>700000</v>
      </c>
      <c r="J33" s="171" t="s">
        <v>20</v>
      </c>
      <c r="K33" s="171" t="s">
        <v>27</v>
      </c>
      <c r="L33" s="171">
        <v>1</v>
      </c>
      <c r="M33" s="171" t="s">
        <v>15</v>
      </c>
      <c r="N33" s="171"/>
      <c r="O33" s="171"/>
      <c r="P33" s="176"/>
      <c r="Q33" s="348">
        <f>I33*L33</f>
        <v>700000</v>
      </c>
      <c r="R33" s="229"/>
    </row>
    <row r="34" spans="1:18" s="72" customFormat="1" ht="20.100000000000001" customHeight="1" x14ac:dyDescent="0.15">
      <c r="A34" s="399" t="s">
        <v>21</v>
      </c>
      <c r="B34" s="387"/>
      <c r="C34" s="388"/>
      <c r="D34" s="162">
        <f>D35</f>
        <v>25517076</v>
      </c>
      <c r="E34" s="349">
        <f>E35</f>
        <v>18510200</v>
      </c>
      <c r="F34" s="162">
        <f>F35</f>
        <v>-7006876</v>
      </c>
      <c r="G34" s="163">
        <f t="shared" si="1"/>
        <v>72.540443113466452</v>
      </c>
      <c r="H34" s="187"/>
      <c r="I34" s="171"/>
      <c r="J34" s="171"/>
      <c r="K34" s="171"/>
      <c r="L34" s="171"/>
      <c r="M34" s="171"/>
      <c r="N34" s="171"/>
      <c r="O34" s="171"/>
      <c r="P34" s="203"/>
      <c r="Q34" s="201"/>
      <c r="R34" s="229"/>
    </row>
    <row r="35" spans="1:18" s="72" customFormat="1" ht="20.100000000000001" customHeight="1" x14ac:dyDescent="0.15">
      <c r="A35" s="226"/>
      <c r="B35" s="386" t="s">
        <v>21</v>
      </c>
      <c r="C35" s="386"/>
      <c r="D35" s="87">
        <f>D36+D40+D42</f>
        <v>25517076</v>
      </c>
      <c r="E35" s="350">
        <f>E36+E40+E42</f>
        <v>18510200</v>
      </c>
      <c r="F35" s="87">
        <f>E35-D35</f>
        <v>-7006876</v>
      </c>
      <c r="G35" s="331">
        <f t="shared" si="1"/>
        <v>72.540443113466452</v>
      </c>
      <c r="H35" s="351"/>
      <c r="I35" s="352"/>
      <c r="J35" s="352"/>
      <c r="K35" s="352"/>
      <c r="L35" s="352"/>
      <c r="M35" s="352"/>
      <c r="N35" s="352"/>
      <c r="O35" s="352"/>
      <c r="P35" s="193"/>
      <c r="Q35" s="201"/>
      <c r="R35" s="229"/>
    </row>
    <row r="36" spans="1:18" s="72" customFormat="1" ht="20.100000000000001" customHeight="1" x14ac:dyDescent="0.15">
      <c r="A36" s="216"/>
      <c r="B36" s="143"/>
      <c r="C36" s="222" t="s">
        <v>82</v>
      </c>
      <c r="D36" s="100">
        <v>19500000</v>
      </c>
      <c r="E36" s="88">
        <f>Q37+Q38+Q39</f>
        <v>12500000</v>
      </c>
      <c r="F36" s="95">
        <f>E36-D36</f>
        <v>-7000000</v>
      </c>
      <c r="G36" s="353">
        <f t="shared" si="1"/>
        <v>64.102564102564102</v>
      </c>
      <c r="H36" s="165" t="s">
        <v>21</v>
      </c>
      <c r="I36" s="146"/>
      <c r="J36" s="146"/>
      <c r="K36" s="146"/>
      <c r="L36" s="146"/>
      <c r="M36" s="146"/>
      <c r="N36" s="146"/>
      <c r="O36" s="146"/>
      <c r="P36" s="174"/>
      <c r="Q36" s="166"/>
      <c r="R36" s="229"/>
    </row>
    <row r="37" spans="1:18" s="72" customFormat="1" ht="20.100000000000001" customHeight="1" x14ac:dyDescent="0.15">
      <c r="A37" s="216"/>
      <c r="B37" s="143"/>
      <c r="C37" s="222"/>
      <c r="D37" s="113"/>
      <c r="E37" s="113"/>
      <c r="F37" s="95"/>
      <c r="G37" s="353"/>
      <c r="H37" s="165" t="s">
        <v>133</v>
      </c>
      <c r="I37" s="146">
        <v>1500000</v>
      </c>
      <c r="J37" s="146" t="s">
        <v>20</v>
      </c>
      <c r="K37" s="146" t="s">
        <v>14</v>
      </c>
      <c r="L37" s="146">
        <v>1</v>
      </c>
      <c r="M37" s="146" t="s">
        <v>15</v>
      </c>
      <c r="N37" s="146"/>
      <c r="O37" s="146"/>
      <c r="P37" s="174"/>
      <c r="Q37" s="166">
        <f>I37*L37</f>
        <v>1500000</v>
      </c>
      <c r="R37" s="229"/>
    </row>
    <row r="38" spans="1:18" s="72" customFormat="1" ht="20.100000000000001" customHeight="1" x14ac:dyDescent="0.15">
      <c r="A38" s="216"/>
      <c r="B38" s="143"/>
      <c r="C38" s="222"/>
      <c r="D38" s="113"/>
      <c r="E38" s="113"/>
      <c r="F38" s="95"/>
      <c r="G38" s="353"/>
      <c r="H38" s="165" t="s">
        <v>224</v>
      </c>
      <c r="I38" s="146">
        <v>900000</v>
      </c>
      <c r="J38" s="146" t="s">
        <v>102</v>
      </c>
      <c r="K38" s="146" t="s">
        <v>14</v>
      </c>
      <c r="L38" s="146">
        <v>12</v>
      </c>
      <c r="M38" s="146" t="s">
        <v>105</v>
      </c>
      <c r="N38" s="146"/>
      <c r="O38" s="146"/>
      <c r="P38" s="174"/>
      <c r="Q38" s="166">
        <f>I38*L38</f>
        <v>10800000</v>
      </c>
      <c r="R38" s="229"/>
    </row>
    <row r="39" spans="1:18" s="72" customFormat="1" ht="20.100000000000001" customHeight="1" x14ac:dyDescent="0.15">
      <c r="A39" s="216"/>
      <c r="B39" s="143"/>
      <c r="C39" s="110"/>
      <c r="D39" s="114"/>
      <c r="E39" s="114"/>
      <c r="F39" s="103"/>
      <c r="G39" s="346"/>
      <c r="H39" s="175" t="s">
        <v>134</v>
      </c>
      <c r="I39" s="151">
        <v>100000</v>
      </c>
      <c r="J39" s="151" t="s">
        <v>102</v>
      </c>
      <c r="K39" s="151" t="s">
        <v>14</v>
      </c>
      <c r="L39" s="151">
        <v>2</v>
      </c>
      <c r="M39" s="151" t="s">
        <v>105</v>
      </c>
      <c r="N39" s="151"/>
      <c r="O39" s="151"/>
      <c r="P39" s="176"/>
      <c r="Q39" s="305">
        <f>I39*L39</f>
        <v>200000</v>
      </c>
      <c r="R39" s="229"/>
    </row>
    <row r="40" spans="1:18" s="72" customFormat="1" ht="20.100000000000001" customHeight="1" x14ac:dyDescent="0.15">
      <c r="A40" s="216"/>
      <c r="B40" s="143"/>
      <c r="C40" s="222" t="s">
        <v>81</v>
      </c>
      <c r="D40" s="100">
        <v>17076</v>
      </c>
      <c r="E40" s="100">
        <f>Q41</f>
        <v>10200</v>
      </c>
      <c r="F40" s="95">
        <f>E40-D40</f>
        <v>-6876</v>
      </c>
      <c r="G40" s="353">
        <f>E40/D40*100</f>
        <v>59.732958538299364</v>
      </c>
      <c r="H40" s="165" t="s">
        <v>47</v>
      </c>
      <c r="I40" s="146"/>
      <c r="J40" s="146"/>
      <c r="K40" s="146"/>
      <c r="L40" s="146"/>
      <c r="M40" s="146"/>
      <c r="N40" s="146"/>
      <c r="O40" s="146"/>
      <c r="P40" s="174"/>
      <c r="Q40" s="177"/>
      <c r="R40" s="229"/>
    </row>
    <row r="41" spans="1:18" s="72" customFormat="1" ht="20.100000000000001" customHeight="1" x14ac:dyDescent="0.15">
      <c r="A41" s="216"/>
      <c r="B41" s="143"/>
      <c r="C41" s="110"/>
      <c r="D41" s="103"/>
      <c r="E41" s="94"/>
      <c r="F41" s="103"/>
      <c r="G41" s="104"/>
      <c r="H41" s="175" t="s">
        <v>135</v>
      </c>
      <c r="I41" s="151">
        <v>5100</v>
      </c>
      <c r="J41" s="151" t="s">
        <v>20</v>
      </c>
      <c r="K41" s="151" t="s">
        <v>14</v>
      </c>
      <c r="L41" s="151">
        <v>2</v>
      </c>
      <c r="M41" s="151" t="s">
        <v>15</v>
      </c>
      <c r="N41" s="151"/>
      <c r="O41" s="151"/>
      <c r="P41" s="176"/>
      <c r="Q41" s="305">
        <f>I41*L41</f>
        <v>10200</v>
      </c>
      <c r="R41" s="229"/>
    </row>
    <row r="42" spans="1:18" s="72" customFormat="1" ht="20.100000000000001" customHeight="1" x14ac:dyDescent="0.15">
      <c r="A42" s="216"/>
      <c r="B42" s="143"/>
      <c r="C42" s="223" t="s">
        <v>80</v>
      </c>
      <c r="D42" s="88">
        <v>6000000</v>
      </c>
      <c r="E42" s="88">
        <f>Q43</f>
        <v>6000000</v>
      </c>
      <c r="F42" s="89">
        <f>E42-D42</f>
        <v>0</v>
      </c>
      <c r="G42" s="332">
        <f>E42/D42*100</f>
        <v>100</v>
      </c>
      <c r="H42" s="187" t="s">
        <v>48</v>
      </c>
      <c r="I42" s="188"/>
      <c r="J42" s="188"/>
      <c r="K42" s="188"/>
      <c r="L42" s="188"/>
      <c r="M42" s="188"/>
      <c r="N42" s="188"/>
      <c r="O42" s="188"/>
      <c r="P42" s="189"/>
      <c r="Q42" s="191"/>
      <c r="R42" s="229"/>
    </row>
    <row r="43" spans="1:18" s="72" customFormat="1" ht="20.100000000000001" customHeight="1" x14ac:dyDescent="0.15">
      <c r="A43" s="115"/>
      <c r="B43" s="116"/>
      <c r="C43" s="117"/>
      <c r="D43" s="168"/>
      <c r="E43" s="169"/>
      <c r="F43" s="118"/>
      <c r="G43" s="354"/>
      <c r="H43" s="267" t="s">
        <v>136</v>
      </c>
      <c r="I43" s="152">
        <v>50000</v>
      </c>
      <c r="J43" s="152" t="s">
        <v>20</v>
      </c>
      <c r="K43" s="152" t="s">
        <v>27</v>
      </c>
      <c r="L43" s="152">
        <v>10</v>
      </c>
      <c r="M43" s="152" t="s">
        <v>28</v>
      </c>
      <c r="N43" s="152" t="s">
        <v>14</v>
      </c>
      <c r="O43" s="152">
        <v>12</v>
      </c>
      <c r="P43" s="196" t="s">
        <v>23</v>
      </c>
      <c r="Q43" s="197">
        <f>I43*L43*O43</f>
        <v>6000000</v>
      </c>
      <c r="R43" s="229"/>
    </row>
  </sheetData>
  <mergeCells count="18">
    <mergeCell ref="A1:P1"/>
    <mergeCell ref="A3:C3"/>
    <mergeCell ref="D3:D4"/>
    <mergeCell ref="E3:E4"/>
    <mergeCell ref="A34:C34"/>
    <mergeCell ref="H3:Q4"/>
    <mergeCell ref="L2:Q2"/>
    <mergeCell ref="A5:C5"/>
    <mergeCell ref="A6:C6"/>
    <mergeCell ref="A7:A14"/>
    <mergeCell ref="B7:C7"/>
    <mergeCell ref="B8:B14"/>
    <mergeCell ref="F3:G3"/>
    <mergeCell ref="B35:C35"/>
    <mergeCell ref="A15:C15"/>
    <mergeCell ref="B16:C16"/>
    <mergeCell ref="A30:C30"/>
    <mergeCell ref="B31:C31"/>
  </mergeCells>
  <phoneticPr fontId="19" type="noConversion"/>
  <pageMargins left="0.78740157480314965" right="0.78740157480314965" top="0.98425196850393704" bottom="0.98425196850393704" header="0.51181102362204722" footer="0.51181102362204722"/>
  <pageSetup paperSize="9" scale="80" firstPageNumber="3" orientation="landscape" useFirstPageNumber="1" r:id="rId1"/>
  <headerFooter differentOddEven="1">
    <oddFooter>&amp;R&amp;"굴림,보통"&amp;9참좋은노인복지센터(2020.11.16)</oddFooter>
  </headerFooter>
  <rowBreaks count="1" manualBreakCount="1">
    <brk id="27" max="16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V111"/>
  <sheetViews>
    <sheetView showGridLines="0" tabSelected="1" view="pageBreakPreview" zoomScaleNormal="100" zoomScaleSheetLayoutView="100" workbookViewId="0">
      <pane ySplit="4" topLeftCell="A89" activePane="bottomLeft" state="frozen"/>
      <selection pane="bottomLeft" activeCell="D95" sqref="D95"/>
    </sheetView>
  </sheetViews>
  <sheetFormatPr defaultRowHeight="13.5" x14ac:dyDescent="0.15"/>
  <cols>
    <col min="1" max="1" width="7.88671875" style="300" customWidth="1"/>
    <col min="2" max="2" width="9.21875" style="300" customWidth="1"/>
    <col min="3" max="3" width="12" style="300" customWidth="1"/>
    <col min="4" max="4" width="12.5546875" style="300" customWidth="1"/>
    <col min="5" max="5" width="12.77734375" style="300" customWidth="1"/>
    <col min="6" max="6" width="11.44140625" style="300" customWidth="1"/>
    <col min="7" max="7" width="8.6640625" style="301" customWidth="1"/>
    <col min="8" max="8" width="21.21875" style="300" customWidth="1"/>
    <col min="9" max="9" width="9.44140625" style="300" customWidth="1"/>
    <col min="10" max="10" width="2.6640625" style="300" customWidth="1"/>
    <col min="11" max="11" width="2" style="300" customWidth="1"/>
    <col min="12" max="12" width="5.33203125" style="300" customWidth="1"/>
    <col min="13" max="13" width="3.33203125" style="300" customWidth="1"/>
    <col min="14" max="14" width="2.6640625" style="300" customWidth="1"/>
    <col min="15" max="16" width="2.88671875" style="300" customWidth="1"/>
    <col min="17" max="17" width="12.109375" style="300" customWidth="1"/>
    <col min="19" max="19" width="12.44140625" bestFit="1" customWidth="1"/>
  </cols>
  <sheetData>
    <row r="1" spans="1:22" s="72" customFormat="1" ht="27" customHeight="1" x14ac:dyDescent="0.15">
      <c r="A1" s="392" t="s">
        <v>218</v>
      </c>
      <c r="B1" s="393"/>
      <c r="C1" s="393"/>
      <c r="D1" s="393"/>
      <c r="E1" s="393"/>
      <c r="F1" s="393"/>
      <c r="G1" s="393"/>
      <c r="H1" s="393"/>
      <c r="I1" s="393"/>
      <c r="J1" s="393"/>
      <c r="K1" s="393"/>
      <c r="L1" s="393"/>
      <c r="M1" s="393"/>
      <c r="N1" s="393"/>
      <c r="O1" s="393"/>
      <c r="P1" s="393"/>
      <c r="Q1" s="306"/>
    </row>
    <row r="2" spans="1:22" s="72" customFormat="1" ht="20.100000000000001" customHeight="1" x14ac:dyDescent="0.15">
      <c r="A2" s="307"/>
      <c r="B2" s="294"/>
      <c r="C2" s="294"/>
      <c r="D2" s="294"/>
      <c r="E2" s="294"/>
      <c r="F2" s="294"/>
      <c r="G2" s="308"/>
      <c r="H2" s="294"/>
      <c r="I2" s="294"/>
      <c r="J2" s="294"/>
      <c r="K2" s="294"/>
      <c r="L2" s="294"/>
      <c r="M2" s="294"/>
      <c r="N2" s="425" t="s">
        <v>69</v>
      </c>
      <c r="O2" s="426"/>
      <c r="P2" s="426"/>
      <c r="Q2" s="427"/>
    </row>
    <row r="3" spans="1:22" s="72" customFormat="1" ht="20.100000000000001" customHeight="1" x14ac:dyDescent="0.15">
      <c r="A3" s="421" t="s">
        <v>34</v>
      </c>
      <c r="B3" s="422"/>
      <c r="C3" s="423"/>
      <c r="D3" s="397" t="s">
        <v>210</v>
      </c>
      <c r="E3" s="397" t="s">
        <v>211</v>
      </c>
      <c r="F3" s="424" t="s">
        <v>57</v>
      </c>
      <c r="G3" s="423"/>
      <c r="H3" s="400" t="s">
        <v>46</v>
      </c>
      <c r="I3" s="401"/>
      <c r="J3" s="401"/>
      <c r="K3" s="401"/>
      <c r="L3" s="401"/>
      <c r="M3" s="401"/>
      <c r="N3" s="401"/>
      <c r="O3" s="401"/>
      <c r="P3" s="401"/>
      <c r="Q3" s="428"/>
    </row>
    <row r="4" spans="1:22" s="72" customFormat="1" ht="20.100000000000001" customHeight="1" thickBot="1" x14ac:dyDescent="0.2">
      <c r="A4" s="230" t="s">
        <v>29</v>
      </c>
      <c r="B4" s="231" t="s">
        <v>22</v>
      </c>
      <c r="C4" s="231" t="s">
        <v>6</v>
      </c>
      <c r="D4" s="398"/>
      <c r="E4" s="398"/>
      <c r="F4" s="232" t="s">
        <v>5</v>
      </c>
      <c r="G4" s="233" t="s">
        <v>25</v>
      </c>
      <c r="H4" s="403"/>
      <c r="I4" s="404"/>
      <c r="J4" s="404"/>
      <c r="K4" s="404"/>
      <c r="L4" s="404"/>
      <c r="M4" s="404"/>
      <c r="N4" s="404"/>
      <c r="O4" s="404"/>
      <c r="P4" s="404"/>
      <c r="Q4" s="429"/>
    </row>
    <row r="5" spans="1:22" s="72" customFormat="1" ht="20.100000000000001" customHeight="1" thickTop="1" x14ac:dyDescent="0.15">
      <c r="A5" s="431" t="s">
        <v>33</v>
      </c>
      <c r="B5" s="432"/>
      <c r="C5" s="433"/>
      <c r="D5" s="178">
        <f>D6+D71+D76+D90+D99+D103+D107</f>
        <v>388710000</v>
      </c>
      <c r="E5" s="234">
        <f>E6+E71+E76+E90+E99+E103+E107</f>
        <v>426547000</v>
      </c>
      <c r="F5" s="178">
        <f>E5-D5</f>
        <v>37837000</v>
      </c>
      <c r="G5" s="235">
        <f>E5/D5*100</f>
        <v>109.7339919219984</v>
      </c>
      <c r="H5" s="236"/>
      <c r="I5" s="237"/>
      <c r="J5" s="237"/>
      <c r="K5" s="237"/>
      <c r="L5" s="237"/>
      <c r="M5" s="237"/>
      <c r="N5" s="237"/>
      <c r="O5" s="79"/>
      <c r="P5" s="238"/>
      <c r="Q5" s="239"/>
    </row>
    <row r="6" spans="1:22" s="72" customFormat="1" ht="20.100000000000001" customHeight="1" x14ac:dyDescent="0.15">
      <c r="A6" s="434" t="s">
        <v>10</v>
      </c>
      <c r="B6" s="435"/>
      <c r="C6" s="436"/>
      <c r="D6" s="179">
        <f>D7+D33+D37</f>
        <v>342490260</v>
      </c>
      <c r="E6" s="240">
        <f>E7+E33+E37</f>
        <v>369705660</v>
      </c>
      <c r="F6" s="179">
        <f>E6-D6</f>
        <v>27215400</v>
      </c>
      <c r="G6" s="235">
        <f>E6/D6*100</f>
        <v>107.94632816711342</v>
      </c>
      <c r="H6" s="241"/>
      <c r="I6" s="242"/>
      <c r="J6" s="242"/>
      <c r="K6" s="242"/>
      <c r="L6" s="242"/>
      <c r="M6" s="242"/>
      <c r="N6" s="242"/>
      <c r="O6" s="84"/>
      <c r="P6" s="243"/>
      <c r="Q6" s="244"/>
    </row>
    <row r="7" spans="1:22" s="72" customFormat="1" ht="20.100000000000001" customHeight="1" x14ac:dyDescent="0.15">
      <c r="A7" s="437"/>
      <c r="B7" s="439" t="s">
        <v>24</v>
      </c>
      <c r="C7" s="440"/>
      <c r="D7" s="180">
        <f>SUM(D8,D12,D25,D27)</f>
        <v>296503260</v>
      </c>
      <c r="E7" s="245">
        <f>E8+E12+E25+E27</f>
        <v>323358660</v>
      </c>
      <c r="F7" s="180">
        <f>E7-D7</f>
        <v>26855400</v>
      </c>
      <c r="G7" s="246">
        <f>E7/D7*100</f>
        <v>109.0573709037803</v>
      </c>
      <c r="H7" s="241"/>
      <c r="I7" s="242"/>
      <c r="J7" s="242"/>
      <c r="K7" s="242"/>
      <c r="L7" s="242"/>
      <c r="M7" s="242"/>
      <c r="N7" s="242"/>
      <c r="O7" s="84"/>
      <c r="P7" s="243"/>
      <c r="Q7" s="244"/>
    </row>
    <row r="8" spans="1:22" s="72" customFormat="1" ht="20.100000000000001" customHeight="1" x14ac:dyDescent="0.15">
      <c r="A8" s="438"/>
      <c r="B8" s="247"/>
      <c r="C8" s="248" t="s">
        <v>16</v>
      </c>
      <c r="D8" s="181">
        <v>236500800</v>
      </c>
      <c r="E8" s="249">
        <f>SUM(Q9:Q11)</f>
        <v>258840000</v>
      </c>
      <c r="F8" s="89">
        <f>E8-D8</f>
        <v>22339200</v>
      </c>
      <c r="G8" s="250">
        <f>E8/D8*100</f>
        <v>109.44571857685048</v>
      </c>
      <c r="H8" s="251" t="s">
        <v>84</v>
      </c>
      <c r="I8" s="252"/>
      <c r="J8" s="252"/>
      <c r="K8" s="252"/>
      <c r="L8" s="252"/>
      <c r="M8" s="252"/>
      <c r="N8" s="252"/>
      <c r="O8" s="91"/>
      <c r="P8" s="253"/>
      <c r="Q8" s="254"/>
      <c r="T8" s="72">
        <v>3</v>
      </c>
      <c r="U8" s="72">
        <v>20</v>
      </c>
      <c r="V8" s="72">
        <v>28</v>
      </c>
    </row>
    <row r="9" spans="1:22" s="72" customFormat="1" ht="20.100000000000001" customHeight="1" x14ac:dyDescent="0.15">
      <c r="A9" s="438"/>
      <c r="B9" s="255"/>
      <c r="C9" s="256"/>
      <c r="D9" s="182"/>
      <c r="E9" s="182"/>
      <c r="F9" s="257"/>
      <c r="G9" s="258"/>
      <c r="H9" s="147" t="s">
        <v>141</v>
      </c>
      <c r="I9" s="148">
        <v>1950000</v>
      </c>
      <c r="J9" s="148" t="s">
        <v>20</v>
      </c>
      <c r="K9" s="148" t="s">
        <v>27</v>
      </c>
      <c r="L9" s="146">
        <v>12</v>
      </c>
      <c r="M9" s="148" t="s">
        <v>23</v>
      </c>
      <c r="N9" s="148" t="s">
        <v>27</v>
      </c>
      <c r="O9" s="98">
        <v>1</v>
      </c>
      <c r="P9" s="149" t="s">
        <v>28</v>
      </c>
      <c r="Q9" s="150">
        <f>I9*L9</f>
        <v>23400000</v>
      </c>
    </row>
    <row r="10" spans="1:22" s="72" customFormat="1" ht="20.100000000000001" customHeight="1" x14ac:dyDescent="0.15">
      <c r="A10" s="438"/>
      <c r="B10" s="255"/>
      <c r="C10" s="222"/>
      <c r="D10" s="182"/>
      <c r="E10" s="182"/>
      <c r="F10" s="95"/>
      <c r="G10" s="119"/>
      <c r="H10" s="172" t="s">
        <v>142</v>
      </c>
      <c r="I10" s="146">
        <v>690000</v>
      </c>
      <c r="J10" s="185" t="s">
        <v>20</v>
      </c>
      <c r="K10" s="185" t="s">
        <v>27</v>
      </c>
      <c r="L10" s="146">
        <v>12</v>
      </c>
      <c r="M10" s="185" t="s">
        <v>23</v>
      </c>
      <c r="N10" s="148" t="s">
        <v>27</v>
      </c>
      <c r="O10" s="98">
        <v>28</v>
      </c>
      <c r="P10" s="149" t="s">
        <v>28</v>
      </c>
      <c r="Q10" s="150">
        <f>I10*L10*O10</f>
        <v>231840000</v>
      </c>
      <c r="R10" s="72">
        <v>11500</v>
      </c>
      <c r="S10" s="72" t="s">
        <v>215</v>
      </c>
    </row>
    <row r="11" spans="1:22" s="72" customFormat="1" ht="20.100000000000001" customHeight="1" x14ac:dyDescent="0.15">
      <c r="A11" s="438"/>
      <c r="B11" s="255"/>
      <c r="C11" s="256"/>
      <c r="D11" s="182"/>
      <c r="E11" s="182"/>
      <c r="F11" s="259"/>
      <c r="G11" s="260"/>
      <c r="H11" s="172" t="s">
        <v>143</v>
      </c>
      <c r="I11" s="185">
        <v>300000</v>
      </c>
      <c r="J11" s="185" t="s">
        <v>20</v>
      </c>
      <c r="K11" s="185" t="s">
        <v>27</v>
      </c>
      <c r="L11" s="185">
        <v>12</v>
      </c>
      <c r="M11" s="185" t="s">
        <v>23</v>
      </c>
      <c r="N11" s="148" t="s">
        <v>27</v>
      </c>
      <c r="O11" s="98">
        <v>1</v>
      </c>
      <c r="P11" s="149" t="s">
        <v>28</v>
      </c>
      <c r="Q11" s="150">
        <f>I11*L11</f>
        <v>3600000</v>
      </c>
      <c r="R11" s="72">
        <v>15000</v>
      </c>
      <c r="S11" s="72" t="s">
        <v>216</v>
      </c>
    </row>
    <row r="12" spans="1:22" s="72" customFormat="1" ht="20.100000000000001" customHeight="1" x14ac:dyDescent="0.15">
      <c r="A12" s="218"/>
      <c r="B12" s="120"/>
      <c r="C12" s="223" t="s">
        <v>83</v>
      </c>
      <c r="D12" s="88">
        <v>16010080</v>
      </c>
      <c r="E12" s="261">
        <f>Q12</f>
        <v>16450000</v>
      </c>
      <c r="F12" s="89">
        <f>E12-D12</f>
        <v>439920</v>
      </c>
      <c r="G12" s="121">
        <f>E12/D12*100</f>
        <v>102.74776890558948</v>
      </c>
      <c r="H12" s="187" t="s">
        <v>83</v>
      </c>
      <c r="I12" s="188"/>
      <c r="J12" s="188"/>
      <c r="K12" s="188"/>
      <c r="L12" s="188"/>
      <c r="M12" s="188"/>
      <c r="N12" s="188"/>
      <c r="O12" s="188"/>
      <c r="P12" s="189"/>
      <c r="Q12" s="67">
        <f>Q13+Q16+Q18+Q20+Q22</f>
        <v>16450000</v>
      </c>
      <c r="V12" s="72">
        <f>R10*T8*U8</f>
        <v>690000</v>
      </c>
    </row>
    <row r="13" spans="1:22" s="72" customFormat="1" ht="20.100000000000001" customHeight="1" x14ac:dyDescent="0.15">
      <c r="A13" s="262"/>
      <c r="B13" s="263"/>
      <c r="C13" s="222"/>
      <c r="D13" s="182"/>
      <c r="E13" s="182"/>
      <c r="F13" s="95"/>
      <c r="G13" s="119"/>
      <c r="H13" s="165" t="s">
        <v>137</v>
      </c>
      <c r="I13" s="146"/>
      <c r="J13" s="146"/>
      <c r="K13" s="146"/>
      <c r="L13" s="146"/>
      <c r="M13" s="146"/>
      <c r="N13" s="146"/>
      <c r="O13" s="146"/>
      <c r="P13" s="174"/>
      <c r="Q13" s="66">
        <f>SUM(Q14:Q15)</f>
        <v>4340000</v>
      </c>
    </row>
    <row r="14" spans="1:22" s="72" customFormat="1" ht="20.100000000000001" customHeight="1" x14ac:dyDescent="0.15">
      <c r="A14" s="262"/>
      <c r="B14" s="263"/>
      <c r="C14" s="222"/>
      <c r="D14" s="182"/>
      <c r="E14" s="182"/>
      <c r="F14" s="95"/>
      <c r="G14" s="119"/>
      <c r="H14" s="147" t="s">
        <v>141</v>
      </c>
      <c r="I14" s="146">
        <f>I9</f>
        <v>1950000</v>
      </c>
      <c r="J14" s="146" t="s">
        <v>20</v>
      </c>
      <c r="K14" s="146" t="s">
        <v>27</v>
      </c>
      <c r="L14" s="146">
        <v>60</v>
      </c>
      <c r="M14" s="146" t="s">
        <v>32</v>
      </c>
      <c r="N14" s="146" t="s">
        <v>27</v>
      </c>
      <c r="O14" s="146">
        <v>2</v>
      </c>
      <c r="P14" s="174" t="s">
        <v>15</v>
      </c>
      <c r="Q14" s="66">
        <f>I14*O14*L14%</f>
        <v>2340000</v>
      </c>
    </row>
    <row r="15" spans="1:22" s="72" customFormat="1" ht="20.100000000000001" customHeight="1" x14ac:dyDescent="0.15">
      <c r="A15" s="262"/>
      <c r="B15" s="263"/>
      <c r="C15" s="222"/>
      <c r="D15" s="182"/>
      <c r="E15" s="182"/>
      <c r="F15" s="95"/>
      <c r="G15" s="119"/>
      <c r="H15" s="165" t="s">
        <v>144</v>
      </c>
      <c r="I15" s="146">
        <v>50000</v>
      </c>
      <c r="J15" s="146" t="s">
        <v>20</v>
      </c>
      <c r="K15" s="146" t="s">
        <v>27</v>
      </c>
      <c r="L15" s="146">
        <v>20</v>
      </c>
      <c r="M15" s="146" t="s">
        <v>28</v>
      </c>
      <c r="N15" s="146" t="s">
        <v>27</v>
      </c>
      <c r="O15" s="146">
        <v>2</v>
      </c>
      <c r="P15" s="174" t="s">
        <v>15</v>
      </c>
      <c r="Q15" s="66">
        <f>I15*L15*O15</f>
        <v>2000000</v>
      </c>
    </row>
    <row r="16" spans="1:22" s="72" customFormat="1" ht="20.100000000000001" customHeight="1" x14ac:dyDescent="0.15">
      <c r="A16" s="262"/>
      <c r="B16" s="263"/>
      <c r="C16" s="222"/>
      <c r="D16" s="182"/>
      <c r="E16" s="182"/>
      <c r="F16" s="95"/>
      <c r="G16" s="119"/>
      <c r="H16" s="97" t="s">
        <v>138</v>
      </c>
      <c r="I16" s="98"/>
      <c r="J16" s="98"/>
      <c r="K16" s="98"/>
      <c r="L16" s="98"/>
      <c r="M16" s="98"/>
      <c r="N16" s="98"/>
      <c r="O16" s="98"/>
      <c r="P16" s="99"/>
      <c r="Q16" s="66">
        <f>Q17</f>
        <v>5280000</v>
      </c>
      <c r="S16" s="361">
        <f>세입예산!E5</f>
        <v>426547000</v>
      </c>
    </row>
    <row r="17" spans="1:19" s="72" customFormat="1" ht="20.100000000000001" customHeight="1" x14ac:dyDescent="0.15">
      <c r="A17" s="262"/>
      <c r="B17" s="263"/>
      <c r="C17" s="222"/>
      <c r="D17" s="182"/>
      <c r="E17" s="182"/>
      <c r="F17" s="95"/>
      <c r="G17" s="119"/>
      <c r="H17" s="97" t="s">
        <v>131</v>
      </c>
      <c r="I17" s="146">
        <v>440000</v>
      </c>
      <c r="J17" s="98" t="s">
        <v>20</v>
      </c>
      <c r="K17" s="98" t="s">
        <v>27</v>
      </c>
      <c r="L17" s="98">
        <v>12</v>
      </c>
      <c r="M17" s="98" t="s">
        <v>15</v>
      </c>
      <c r="N17" s="98"/>
      <c r="O17" s="98"/>
      <c r="P17" s="99"/>
      <c r="Q17" s="66">
        <f>I17*L17</f>
        <v>5280000</v>
      </c>
      <c r="S17" s="362">
        <f>E5</f>
        <v>426547000</v>
      </c>
    </row>
    <row r="18" spans="1:19" s="72" customFormat="1" ht="20.100000000000001" customHeight="1" x14ac:dyDescent="0.15">
      <c r="A18" s="262"/>
      <c r="B18" s="263"/>
      <c r="C18" s="222"/>
      <c r="D18" s="182"/>
      <c r="E18" s="182"/>
      <c r="F18" s="95"/>
      <c r="G18" s="119"/>
      <c r="H18" s="97" t="s">
        <v>139</v>
      </c>
      <c r="I18" s="98"/>
      <c r="J18" s="98"/>
      <c r="K18" s="98"/>
      <c r="L18" s="98"/>
      <c r="M18" s="98"/>
      <c r="N18" s="98"/>
      <c r="O18" s="98"/>
      <c r="P18" s="99"/>
      <c r="Q18" s="66">
        <f>SUM(Q19:Q19)</f>
        <v>480000</v>
      </c>
      <c r="S18" s="362">
        <f>S16-S17</f>
        <v>0</v>
      </c>
    </row>
    <row r="19" spans="1:19" s="72" customFormat="1" ht="20.100000000000001" customHeight="1" x14ac:dyDescent="0.15">
      <c r="A19" s="262"/>
      <c r="B19" s="263"/>
      <c r="C19" s="222"/>
      <c r="D19" s="182"/>
      <c r="E19" s="182"/>
      <c r="F19" s="95"/>
      <c r="G19" s="119"/>
      <c r="H19" s="147" t="s">
        <v>141</v>
      </c>
      <c r="I19" s="98">
        <v>40000</v>
      </c>
      <c r="J19" s="98" t="s">
        <v>20</v>
      </c>
      <c r="K19" s="98" t="s">
        <v>27</v>
      </c>
      <c r="L19" s="98">
        <v>12</v>
      </c>
      <c r="M19" s="98" t="s">
        <v>23</v>
      </c>
      <c r="N19" s="98" t="s">
        <v>27</v>
      </c>
      <c r="O19" s="98">
        <v>1</v>
      </c>
      <c r="P19" s="99" t="s">
        <v>28</v>
      </c>
      <c r="Q19" s="66">
        <f>I19*L19</f>
        <v>480000</v>
      </c>
    </row>
    <row r="20" spans="1:19" s="72" customFormat="1" ht="20.100000000000001" customHeight="1" x14ac:dyDescent="0.15">
      <c r="A20" s="262"/>
      <c r="B20" s="263"/>
      <c r="C20" s="222"/>
      <c r="D20" s="182"/>
      <c r="E20" s="182"/>
      <c r="F20" s="95"/>
      <c r="G20" s="119"/>
      <c r="H20" s="97" t="s">
        <v>140</v>
      </c>
      <c r="I20" s="98"/>
      <c r="J20" s="98"/>
      <c r="K20" s="98"/>
      <c r="L20" s="98"/>
      <c r="M20" s="98"/>
      <c r="N20" s="98"/>
      <c r="O20" s="98"/>
      <c r="P20" s="99"/>
      <c r="Q20" s="66">
        <f>Q21</f>
        <v>3600000</v>
      </c>
    </row>
    <row r="21" spans="1:19" s="72" customFormat="1" ht="20.100000000000001" customHeight="1" x14ac:dyDescent="0.15">
      <c r="A21" s="218"/>
      <c r="B21" s="120"/>
      <c r="C21" s="222"/>
      <c r="D21" s="113"/>
      <c r="E21" s="182"/>
      <c r="F21" s="95"/>
      <c r="G21" s="119"/>
      <c r="H21" s="97" t="s">
        <v>145</v>
      </c>
      <c r="I21" s="98">
        <v>300000</v>
      </c>
      <c r="J21" s="98" t="s">
        <v>20</v>
      </c>
      <c r="K21" s="98" t="s">
        <v>27</v>
      </c>
      <c r="L21" s="98">
        <v>12</v>
      </c>
      <c r="M21" s="98" t="s">
        <v>23</v>
      </c>
      <c r="N21" s="98" t="s">
        <v>27</v>
      </c>
      <c r="O21" s="98">
        <v>1</v>
      </c>
      <c r="P21" s="99" t="s">
        <v>28</v>
      </c>
      <c r="Q21" s="66">
        <f>I21*L21</f>
        <v>3600000</v>
      </c>
    </row>
    <row r="22" spans="1:19" s="72" customFormat="1" ht="20.100000000000001" customHeight="1" x14ac:dyDescent="0.15">
      <c r="A22" s="218"/>
      <c r="B22" s="120"/>
      <c r="C22" s="222"/>
      <c r="D22" s="113"/>
      <c r="E22" s="182"/>
      <c r="F22" s="95"/>
      <c r="G22" s="119"/>
      <c r="H22" s="97" t="s">
        <v>107</v>
      </c>
      <c r="I22" s="98"/>
      <c r="J22" s="98"/>
      <c r="K22" s="98"/>
      <c r="L22" s="98"/>
      <c r="M22" s="98"/>
      <c r="N22" s="98"/>
      <c r="O22" s="98"/>
      <c r="P22" s="99"/>
      <c r="Q22" s="66">
        <f>SUM(Q23:Q24)</f>
        <v>2750000</v>
      </c>
    </row>
    <row r="23" spans="1:19" s="72" customFormat="1" ht="20.100000000000001" customHeight="1" x14ac:dyDescent="0.15">
      <c r="A23" s="218"/>
      <c r="B23" s="120"/>
      <c r="C23" s="222"/>
      <c r="D23" s="113"/>
      <c r="E23" s="182"/>
      <c r="F23" s="95"/>
      <c r="G23" s="119"/>
      <c r="H23" s="172" t="s">
        <v>146</v>
      </c>
      <c r="I23" s="185">
        <v>30000</v>
      </c>
      <c r="J23" s="146" t="s">
        <v>20</v>
      </c>
      <c r="K23" s="146" t="s">
        <v>27</v>
      </c>
      <c r="L23" s="146">
        <v>25</v>
      </c>
      <c r="M23" s="146" t="s">
        <v>28</v>
      </c>
      <c r="N23" s="185"/>
      <c r="O23" s="146"/>
      <c r="P23" s="186"/>
      <c r="Q23" s="166">
        <f>I23*L23</f>
        <v>750000</v>
      </c>
    </row>
    <row r="24" spans="1:19" s="72" customFormat="1" ht="20.100000000000001" customHeight="1" x14ac:dyDescent="0.15">
      <c r="A24" s="218"/>
      <c r="B24" s="120"/>
      <c r="C24" s="222"/>
      <c r="D24" s="113"/>
      <c r="E24" s="182"/>
      <c r="F24" s="95"/>
      <c r="G24" s="119"/>
      <c r="H24" s="172" t="s">
        <v>147</v>
      </c>
      <c r="I24" s="185">
        <v>500000</v>
      </c>
      <c r="J24" s="146" t="s">
        <v>20</v>
      </c>
      <c r="K24" s="146" t="s">
        <v>27</v>
      </c>
      <c r="L24" s="146">
        <v>4</v>
      </c>
      <c r="M24" s="146" t="s">
        <v>15</v>
      </c>
      <c r="N24" s="185"/>
      <c r="O24" s="146"/>
      <c r="P24" s="186"/>
      <c r="Q24" s="166">
        <f>I24*L24</f>
        <v>2000000</v>
      </c>
    </row>
    <row r="25" spans="1:19" s="72" customFormat="1" ht="20.100000000000001" customHeight="1" x14ac:dyDescent="0.15">
      <c r="A25" s="262"/>
      <c r="B25" s="263"/>
      <c r="C25" s="223" t="s">
        <v>56</v>
      </c>
      <c r="D25" s="88">
        <v>20513400</v>
      </c>
      <c r="E25" s="264">
        <f>Q26</f>
        <v>22411660</v>
      </c>
      <c r="F25" s="89">
        <f>E25-D25</f>
        <v>1898260</v>
      </c>
      <c r="G25" s="121">
        <f>E25/D25*100</f>
        <v>109.25375608139069</v>
      </c>
      <c r="H25" s="187" t="s">
        <v>60</v>
      </c>
      <c r="I25" s="188"/>
      <c r="J25" s="188"/>
      <c r="K25" s="188"/>
      <c r="L25" s="188"/>
      <c r="M25" s="188"/>
      <c r="N25" s="188"/>
      <c r="O25" s="188"/>
      <c r="P25" s="189"/>
      <c r="Q25" s="191"/>
    </row>
    <row r="26" spans="1:19" s="72" customFormat="1" ht="20.100000000000001" customHeight="1" x14ac:dyDescent="0.15">
      <c r="A26" s="262"/>
      <c r="B26" s="303"/>
      <c r="C26" s="110"/>
      <c r="D26" s="183"/>
      <c r="E26" s="183"/>
      <c r="F26" s="277"/>
      <c r="G26" s="304"/>
      <c r="H26" s="175" t="s">
        <v>148</v>
      </c>
      <c r="I26" s="151">
        <f>E8+E12-Q11-Q22</f>
        <v>268940000</v>
      </c>
      <c r="J26" s="151" t="s">
        <v>20</v>
      </c>
      <c r="K26" s="151" t="s">
        <v>3</v>
      </c>
      <c r="L26" s="151">
        <v>12</v>
      </c>
      <c r="M26" s="151" t="s">
        <v>23</v>
      </c>
      <c r="N26" s="151"/>
      <c r="O26" s="151"/>
      <c r="P26" s="176"/>
      <c r="Q26" s="305">
        <f>ROUNDDOWN((I26/L26),-1)</f>
        <v>22411660</v>
      </c>
    </row>
    <row r="27" spans="1:19" s="72" customFormat="1" ht="20.100000000000001" customHeight="1" x14ac:dyDescent="0.15">
      <c r="A27" s="265"/>
      <c r="B27" s="266"/>
      <c r="C27" s="117" t="s">
        <v>39</v>
      </c>
      <c r="D27" s="309">
        <v>23478980</v>
      </c>
      <c r="E27" s="310">
        <f>Q27</f>
        <v>25657000</v>
      </c>
      <c r="F27" s="118">
        <f>E27-D27</f>
        <v>2178020</v>
      </c>
      <c r="G27" s="123">
        <f>E27/D27*100</f>
        <v>109.27646771708142</v>
      </c>
      <c r="H27" s="267" t="s">
        <v>65</v>
      </c>
      <c r="I27" s="152"/>
      <c r="J27" s="152"/>
      <c r="K27" s="152"/>
      <c r="L27" s="152"/>
      <c r="M27" s="152"/>
      <c r="N27" s="152"/>
      <c r="O27" s="152"/>
      <c r="P27" s="196"/>
      <c r="Q27" s="197">
        <f>SUM(Q28:Q32)</f>
        <v>25657000</v>
      </c>
    </row>
    <row r="28" spans="1:19" s="72" customFormat="1" ht="20.100000000000001" customHeight="1" x14ac:dyDescent="0.15">
      <c r="A28" s="268"/>
      <c r="B28" s="269"/>
      <c r="C28" s="145"/>
      <c r="D28" s="295"/>
      <c r="E28" s="295"/>
      <c r="F28" s="125"/>
      <c r="G28" s="126"/>
      <c r="H28" s="271" t="s">
        <v>149</v>
      </c>
      <c r="I28" s="190">
        <f>I26</f>
        <v>268940000</v>
      </c>
      <c r="J28" s="190" t="s">
        <v>20</v>
      </c>
      <c r="K28" s="190" t="s">
        <v>27</v>
      </c>
      <c r="L28" s="311">
        <v>4.5</v>
      </c>
      <c r="M28" s="190" t="s">
        <v>32</v>
      </c>
      <c r="N28" s="190"/>
      <c r="O28" s="190"/>
      <c r="P28" s="198"/>
      <c r="Q28" s="199">
        <f>ROUNDDOWN((I28*L28/100),-1)</f>
        <v>12102300</v>
      </c>
    </row>
    <row r="29" spans="1:19" s="72" customFormat="1" ht="20.100000000000001" customHeight="1" x14ac:dyDescent="0.15">
      <c r="A29" s="262"/>
      <c r="B29" s="263"/>
      <c r="C29" s="222"/>
      <c r="D29" s="182"/>
      <c r="E29" s="182"/>
      <c r="F29" s="95"/>
      <c r="G29" s="119"/>
      <c r="H29" s="165" t="s">
        <v>150</v>
      </c>
      <c r="I29" s="146">
        <f>I26</f>
        <v>268940000</v>
      </c>
      <c r="J29" s="146" t="s">
        <v>20</v>
      </c>
      <c r="K29" s="146" t="s">
        <v>27</v>
      </c>
      <c r="L29" s="272">
        <v>3.23</v>
      </c>
      <c r="M29" s="146" t="s">
        <v>32</v>
      </c>
      <c r="N29" s="146"/>
      <c r="O29" s="146"/>
      <c r="P29" s="174"/>
      <c r="Q29" s="166">
        <f>ROUNDDOWN((I29*L29/100),-1)</f>
        <v>8686760</v>
      </c>
    </row>
    <row r="30" spans="1:19" s="72" customFormat="1" ht="20.100000000000001" customHeight="1" x14ac:dyDescent="0.15">
      <c r="A30" s="262"/>
      <c r="B30" s="263"/>
      <c r="C30" s="222"/>
      <c r="D30" s="182"/>
      <c r="E30" s="182"/>
      <c r="F30" s="95"/>
      <c r="G30" s="119"/>
      <c r="H30" s="165" t="s">
        <v>151</v>
      </c>
      <c r="I30" s="146">
        <f>Q29</f>
        <v>8686760</v>
      </c>
      <c r="J30" s="146" t="s">
        <v>20</v>
      </c>
      <c r="K30" s="146" t="s">
        <v>27</v>
      </c>
      <c r="L30" s="273">
        <v>7.38</v>
      </c>
      <c r="M30" s="146" t="s">
        <v>32</v>
      </c>
      <c r="N30" s="146"/>
      <c r="O30" s="146"/>
      <c r="P30" s="174"/>
      <c r="Q30" s="166">
        <f>ROUNDDOWN((I30*L30/100),-1)</f>
        <v>641080</v>
      </c>
    </row>
    <row r="31" spans="1:19" s="72" customFormat="1" ht="20.100000000000001" customHeight="1" x14ac:dyDescent="0.15">
      <c r="A31" s="262"/>
      <c r="B31" s="263"/>
      <c r="C31" s="222"/>
      <c r="D31" s="182"/>
      <c r="E31" s="182"/>
      <c r="F31" s="95"/>
      <c r="G31" s="119"/>
      <c r="H31" s="165" t="s">
        <v>152</v>
      </c>
      <c r="I31" s="146">
        <f>I26-Q20</f>
        <v>265340000</v>
      </c>
      <c r="J31" s="146" t="s">
        <v>20</v>
      </c>
      <c r="K31" s="146" t="s">
        <v>27</v>
      </c>
      <c r="L31" s="274">
        <v>0.9</v>
      </c>
      <c r="M31" s="146" t="s">
        <v>32</v>
      </c>
      <c r="N31" s="146"/>
      <c r="O31" s="146"/>
      <c r="P31" s="174"/>
      <c r="Q31" s="66">
        <f>ROUNDDOWN((I31*L31/100),-1)</f>
        <v>2388060</v>
      </c>
    </row>
    <row r="32" spans="1:19" s="72" customFormat="1" ht="20.100000000000001" customHeight="1" x14ac:dyDescent="0.15">
      <c r="A32" s="262"/>
      <c r="B32" s="263"/>
      <c r="C32" s="110"/>
      <c r="D32" s="183"/>
      <c r="E32" s="183"/>
      <c r="F32" s="103"/>
      <c r="G32" s="127"/>
      <c r="H32" s="175" t="s">
        <v>153</v>
      </c>
      <c r="I32" s="151">
        <f>I31</f>
        <v>265340000</v>
      </c>
      <c r="J32" s="151" t="s">
        <v>20</v>
      </c>
      <c r="K32" s="151" t="s">
        <v>27</v>
      </c>
      <c r="L32" s="275">
        <v>0.69299999999999995</v>
      </c>
      <c r="M32" s="151" t="s">
        <v>32</v>
      </c>
      <c r="N32" s="151"/>
      <c r="O32" s="151"/>
      <c r="P32" s="176"/>
      <c r="Q32" s="109">
        <f>ROUNDDOWN((I32*L32/100),-1)</f>
        <v>1838800</v>
      </c>
    </row>
    <row r="33" spans="1:17" s="72" customFormat="1" ht="20.100000000000001" customHeight="1" x14ac:dyDescent="0.15">
      <c r="A33" s="262"/>
      <c r="B33" s="441" t="s">
        <v>40</v>
      </c>
      <c r="C33" s="430"/>
      <c r="D33" s="102">
        <f>D34+D36</f>
        <v>2600000</v>
      </c>
      <c r="E33" s="276">
        <f>E34+E36</f>
        <v>2600000</v>
      </c>
      <c r="F33" s="277">
        <f>E33-D33</f>
        <v>0</v>
      </c>
      <c r="G33" s="278">
        <f t="shared" ref="G33:G39" si="0">E33/D33*100</f>
        <v>100</v>
      </c>
      <c r="H33" s="279" t="s">
        <v>40</v>
      </c>
      <c r="I33" s="151"/>
      <c r="J33" s="151"/>
      <c r="K33" s="151"/>
      <c r="L33" s="151"/>
      <c r="M33" s="151"/>
      <c r="N33" s="151"/>
      <c r="O33" s="151"/>
      <c r="P33" s="192"/>
      <c r="Q33" s="280"/>
    </row>
    <row r="34" spans="1:17" s="72" customFormat="1" ht="20.100000000000001" customHeight="1" x14ac:dyDescent="0.15">
      <c r="A34" s="262"/>
      <c r="B34" s="281"/>
      <c r="C34" s="223" t="s">
        <v>43</v>
      </c>
      <c r="D34" s="88">
        <v>1800000</v>
      </c>
      <c r="E34" s="282">
        <f>Q35</f>
        <v>1800000</v>
      </c>
      <c r="F34" s="283"/>
      <c r="G34" s="250">
        <f t="shared" si="0"/>
        <v>100</v>
      </c>
      <c r="H34" s="172" t="s">
        <v>43</v>
      </c>
      <c r="I34" s="188"/>
      <c r="J34" s="188"/>
      <c r="K34" s="188"/>
      <c r="L34" s="188"/>
      <c r="M34" s="188"/>
      <c r="N34" s="188"/>
      <c r="O34" s="146"/>
      <c r="P34" s="186"/>
      <c r="Q34" s="254"/>
    </row>
    <row r="35" spans="1:17" s="72" customFormat="1" ht="20.100000000000001" customHeight="1" x14ac:dyDescent="0.15">
      <c r="A35" s="262"/>
      <c r="B35" s="263"/>
      <c r="C35" s="110"/>
      <c r="D35" s="102"/>
      <c r="E35" s="284"/>
      <c r="F35" s="277"/>
      <c r="G35" s="278"/>
      <c r="H35" s="279" t="s">
        <v>184</v>
      </c>
      <c r="I35" s="146">
        <v>300000</v>
      </c>
      <c r="J35" s="146" t="s">
        <v>20</v>
      </c>
      <c r="K35" s="146" t="s">
        <v>27</v>
      </c>
      <c r="L35" s="146">
        <v>6</v>
      </c>
      <c r="M35" s="146" t="s">
        <v>15</v>
      </c>
      <c r="N35" s="151"/>
      <c r="O35" s="151"/>
      <c r="P35" s="192"/>
      <c r="Q35" s="285">
        <f>I35*L35</f>
        <v>1800000</v>
      </c>
    </row>
    <row r="36" spans="1:17" s="72" customFormat="1" ht="20.100000000000001" customHeight="1" x14ac:dyDescent="0.15">
      <c r="A36" s="262"/>
      <c r="B36" s="263"/>
      <c r="C36" s="220" t="s">
        <v>30</v>
      </c>
      <c r="D36" s="41">
        <v>800000</v>
      </c>
      <c r="E36" s="276">
        <f>I36*L36</f>
        <v>800000</v>
      </c>
      <c r="F36" s="180"/>
      <c r="G36" s="246">
        <f t="shared" si="0"/>
        <v>100</v>
      </c>
      <c r="H36" s="279" t="s">
        <v>30</v>
      </c>
      <c r="I36" s="171">
        <v>200000</v>
      </c>
      <c r="J36" s="171" t="s">
        <v>20</v>
      </c>
      <c r="K36" s="171" t="s">
        <v>27</v>
      </c>
      <c r="L36" s="171">
        <v>4</v>
      </c>
      <c r="M36" s="171" t="s">
        <v>15</v>
      </c>
      <c r="N36" s="171"/>
      <c r="O36" s="151"/>
      <c r="P36" s="192"/>
      <c r="Q36" s="244"/>
    </row>
    <row r="37" spans="1:17" s="72" customFormat="1" ht="20.100000000000001" customHeight="1" x14ac:dyDescent="0.15">
      <c r="A37" s="262"/>
      <c r="B37" s="386" t="s">
        <v>2</v>
      </c>
      <c r="C37" s="386"/>
      <c r="D37" s="102">
        <f>D38+D39+D43+D52+D55+D58</f>
        <v>43387000</v>
      </c>
      <c r="E37" s="276">
        <f>SUM(E38:E58)</f>
        <v>43747000</v>
      </c>
      <c r="F37" s="180">
        <f>E37-D37</f>
        <v>360000</v>
      </c>
      <c r="G37" s="246">
        <f t="shared" si="0"/>
        <v>100.82974162767648</v>
      </c>
      <c r="H37" s="286" t="s">
        <v>2</v>
      </c>
      <c r="I37" s="84"/>
      <c r="J37" s="84"/>
      <c r="K37" s="84"/>
      <c r="L37" s="84"/>
      <c r="M37" s="84"/>
      <c r="N37" s="84"/>
      <c r="O37" s="105"/>
      <c r="P37" s="238"/>
      <c r="Q37" s="244"/>
    </row>
    <row r="38" spans="1:17" s="72" customFormat="1" ht="20.100000000000001" customHeight="1" x14ac:dyDescent="0.15">
      <c r="A38" s="262"/>
      <c r="B38" s="143"/>
      <c r="C38" s="110" t="s">
        <v>9</v>
      </c>
      <c r="D38" s="41">
        <v>800000</v>
      </c>
      <c r="E38" s="276">
        <f>I38*L38</f>
        <v>800000</v>
      </c>
      <c r="F38" s="180">
        <f>E38-D38</f>
        <v>0</v>
      </c>
      <c r="G38" s="246">
        <f t="shared" si="0"/>
        <v>100</v>
      </c>
      <c r="H38" s="286" t="s">
        <v>9</v>
      </c>
      <c r="I38" s="84">
        <v>200000</v>
      </c>
      <c r="J38" s="84" t="s">
        <v>20</v>
      </c>
      <c r="K38" s="84" t="s">
        <v>27</v>
      </c>
      <c r="L38" s="84">
        <v>4</v>
      </c>
      <c r="M38" s="84" t="s">
        <v>15</v>
      </c>
      <c r="N38" s="84"/>
      <c r="O38" s="105"/>
      <c r="P38" s="238"/>
      <c r="Q38" s="244"/>
    </row>
    <row r="39" spans="1:17" s="72" customFormat="1" ht="20.100000000000001" customHeight="1" x14ac:dyDescent="0.15">
      <c r="A39" s="262"/>
      <c r="B39" s="143"/>
      <c r="C39" s="223" t="s">
        <v>58</v>
      </c>
      <c r="D39" s="88">
        <v>12600000</v>
      </c>
      <c r="E39" s="249">
        <f>Q40+Q41+Q42</f>
        <v>11800000</v>
      </c>
      <c r="F39" s="89">
        <f>E39-D39</f>
        <v>-800000</v>
      </c>
      <c r="G39" s="121">
        <f t="shared" si="0"/>
        <v>93.650793650793645</v>
      </c>
      <c r="H39" s="90" t="s">
        <v>58</v>
      </c>
      <c r="I39" s="91"/>
      <c r="J39" s="91"/>
      <c r="K39" s="91"/>
      <c r="L39" s="91"/>
      <c r="M39" s="91"/>
      <c r="N39" s="91"/>
      <c r="O39" s="91"/>
      <c r="P39" s="92"/>
      <c r="Q39" s="93"/>
    </row>
    <row r="40" spans="1:17" s="72" customFormat="1" ht="20.100000000000001" customHeight="1" x14ac:dyDescent="0.15">
      <c r="A40" s="262"/>
      <c r="B40" s="143"/>
      <c r="C40" s="222"/>
      <c r="D40" s="182"/>
      <c r="E40" s="182"/>
      <c r="F40" s="95"/>
      <c r="G40" s="119"/>
      <c r="H40" s="97" t="s">
        <v>154</v>
      </c>
      <c r="I40" s="146">
        <v>500000</v>
      </c>
      <c r="J40" s="98" t="s">
        <v>20</v>
      </c>
      <c r="K40" s="98" t="s">
        <v>27</v>
      </c>
      <c r="L40" s="98">
        <v>6</v>
      </c>
      <c r="M40" s="98" t="s">
        <v>15</v>
      </c>
      <c r="N40" s="98"/>
      <c r="O40" s="98"/>
      <c r="P40" s="99"/>
      <c r="Q40" s="66">
        <f>I40*L40</f>
        <v>3000000</v>
      </c>
    </row>
    <row r="41" spans="1:17" s="72" customFormat="1" ht="20.100000000000001" customHeight="1" x14ac:dyDescent="0.15">
      <c r="A41" s="262"/>
      <c r="B41" s="143"/>
      <c r="C41" s="219"/>
      <c r="D41" s="182"/>
      <c r="E41" s="182"/>
      <c r="F41" s="95"/>
      <c r="G41" s="119"/>
      <c r="H41" s="97" t="s">
        <v>155</v>
      </c>
      <c r="I41" s="98">
        <v>300000</v>
      </c>
      <c r="J41" s="98" t="s">
        <v>20</v>
      </c>
      <c r="K41" s="98" t="s">
        <v>14</v>
      </c>
      <c r="L41" s="98">
        <v>12</v>
      </c>
      <c r="M41" s="98" t="s">
        <v>15</v>
      </c>
      <c r="N41" s="98"/>
      <c r="O41" s="98"/>
      <c r="P41" s="99"/>
      <c r="Q41" s="66">
        <f>I41*L41</f>
        <v>3600000</v>
      </c>
    </row>
    <row r="42" spans="1:17" s="72" customFormat="1" ht="20.100000000000001" customHeight="1" x14ac:dyDescent="0.15">
      <c r="A42" s="262"/>
      <c r="B42" s="143"/>
      <c r="C42" s="219"/>
      <c r="D42" s="182"/>
      <c r="E42" s="182"/>
      <c r="F42" s="95"/>
      <c r="G42" s="119"/>
      <c r="H42" s="97" t="s">
        <v>156</v>
      </c>
      <c r="I42" s="146">
        <v>520000</v>
      </c>
      <c r="J42" s="98" t="s">
        <v>20</v>
      </c>
      <c r="K42" s="98" t="s">
        <v>27</v>
      </c>
      <c r="L42" s="98">
        <v>10</v>
      </c>
      <c r="M42" s="98" t="s">
        <v>15</v>
      </c>
      <c r="N42" s="98"/>
      <c r="O42" s="98"/>
      <c r="P42" s="99"/>
      <c r="Q42" s="66">
        <f>I42*L42</f>
        <v>5200000</v>
      </c>
    </row>
    <row r="43" spans="1:17" s="72" customFormat="1" ht="20.100000000000001" customHeight="1" x14ac:dyDescent="0.15">
      <c r="A43" s="262"/>
      <c r="B43" s="143"/>
      <c r="C43" s="443" t="s">
        <v>85</v>
      </c>
      <c r="D43" s="88">
        <v>8470000</v>
      </c>
      <c r="E43" s="264">
        <f>Q43</f>
        <v>8470000</v>
      </c>
      <c r="F43" s="89">
        <f>E43-D43</f>
        <v>0</v>
      </c>
      <c r="G43" s="121">
        <f>E43/D43*100</f>
        <v>100</v>
      </c>
      <c r="H43" s="90" t="s">
        <v>203</v>
      </c>
      <c r="I43" s="91"/>
      <c r="J43" s="91"/>
      <c r="K43" s="91"/>
      <c r="L43" s="91"/>
      <c r="M43" s="91"/>
      <c r="N43" s="91"/>
      <c r="O43" s="91"/>
      <c r="P43" s="92"/>
      <c r="Q43" s="67">
        <f>SUM(Q44:Q51)</f>
        <v>8470000</v>
      </c>
    </row>
    <row r="44" spans="1:17" s="72" customFormat="1" ht="20.100000000000001" customHeight="1" x14ac:dyDescent="0.15">
      <c r="A44" s="262"/>
      <c r="B44" s="143"/>
      <c r="C44" s="430"/>
      <c r="D44" s="182"/>
      <c r="E44" s="182"/>
      <c r="F44" s="95"/>
      <c r="G44" s="119"/>
      <c r="H44" s="97" t="s">
        <v>157</v>
      </c>
      <c r="I44" s="98">
        <v>10000</v>
      </c>
      <c r="J44" s="98" t="s">
        <v>20</v>
      </c>
      <c r="K44" s="98" t="s">
        <v>27</v>
      </c>
      <c r="L44" s="98">
        <v>12</v>
      </c>
      <c r="M44" s="98" t="s">
        <v>15</v>
      </c>
      <c r="N44" s="98"/>
      <c r="O44" s="98"/>
      <c r="P44" s="99"/>
      <c r="Q44" s="66">
        <f t="shared" ref="Q44:Q51" si="1">I44*L44</f>
        <v>120000</v>
      </c>
    </row>
    <row r="45" spans="1:17" s="72" customFormat="1" ht="20.100000000000001" customHeight="1" x14ac:dyDescent="0.15">
      <c r="A45" s="218"/>
      <c r="B45" s="143"/>
      <c r="C45" s="219"/>
      <c r="D45" s="113"/>
      <c r="E45" s="182"/>
      <c r="F45" s="95"/>
      <c r="G45" s="119"/>
      <c r="H45" s="97" t="s">
        <v>158</v>
      </c>
      <c r="I45" s="98">
        <v>25000</v>
      </c>
      <c r="J45" s="98" t="s">
        <v>20</v>
      </c>
      <c r="K45" s="98" t="s">
        <v>27</v>
      </c>
      <c r="L45" s="98">
        <v>2</v>
      </c>
      <c r="M45" s="98" t="s">
        <v>15</v>
      </c>
      <c r="N45" s="98"/>
      <c r="O45" s="98"/>
      <c r="P45" s="99"/>
      <c r="Q45" s="66">
        <f t="shared" si="1"/>
        <v>50000</v>
      </c>
    </row>
    <row r="46" spans="1:17" s="72" customFormat="1" ht="20.100000000000001" customHeight="1" x14ac:dyDescent="0.15">
      <c r="A46" s="218"/>
      <c r="B46" s="143"/>
      <c r="C46" s="219"/>
      <c r="D46" s="113"/>
      <c r="E46" s="182"/>
      <c r="F46" s="95"/>
      <c r="G46" s="119"/>
      <c r="H46" s="97" t="s">
        <v>159</v>
      </c>
      <c r="I46" s="98">
        <v>200000</v>
      </c>
      <c r="J46" s="98" t="s">
        <v>20</v>
      </c>
      <c r="K46" s="98" t="s">
        <v>27</v>
      </c>
      <c r="L46" s="98">
        <v>12</v>
      </c>
      <c r="M46" s="98" t="s">
        <v>15</v>
      </c>
      <c r="N46" s="98"/>
      <c r="O46" s="98"/>
      <c r="P46" s="99"/>
      <c r="Q46" s="66">
        <f t="shared" si="1"/>
        <v>2400000</v>
      </c>
    </row>
    <row r="47" spans="1:17" s="72" customFormat="1" ht="20.100000000000001" customHeight="1" x14ac:dyDescent="0.15">
      <c r="A47" s="218"/>
      <c r="B47" s="143"/>
      <c r="C47" s="222"/>
      <c r="D47" s="113"/>
      <c r="E47" s="182"/>
      <c r="F47" s="95"/>
      <c r="G47" s="119"/>
      <c r="H47" s="97" t="s">
        <v>160</v>
      </c>
      <c r="I47" s="146">
        <v>200000</v>
      </c>
      <c r="J47" s="98" t="s">
        <v>20</v>
      </c>
      <c r="K47" s="98" t="s">
        <v>27</v>
      </c>
      <c r="L47" s="98">
        <v>12</v>
      </c>
      <c r="M47" s="98" t="s">
        <v>15</v>
      </c>
      <c r="N47" s="98"/>
      <c r="O47" s="98"/>
      <c r="P47" s="99"/>
      <c r="Q47" s="66">
        <f t="shared" si="1"/>
        <v>2400000</v>
      </c>
    </row>
    <row r="48" spans="1:17" s="72" customFormat="1" ht="20.100000000000001" customHeight="1" x14ac:dyDescent="0.15">
      <c r="A48" s="218"/>
      <c r="B48" s="128"/>
      <c r="C48" s="222"/>
      <c r="D48" s="113"/>
      <c r="E48" s="182"/>
      <c r="F48" s="95"/>
      <c r="G48" s="119"/>
      <c r="H48" s="97" t="s">
        <v>161</v>
      </c>
      <c r="I48" s="98">
        <v>10000</v>
      </c>
      <c r="J48" s="98" t="s">
        <v>20</v>
      </c>
      <c r="K48" s="98" t="s">
        <v>27</v>
      </c>
      <c r="L48" s="146">
        <v>22</v>
      </c>
      <c r="M48" s="98" t="s">
        <v>28</v>
      </c>
      <c r="N48" s="98"/>
      <c r="O48" s="98"/>
      <c r="P48" s="99"/>
      <c r="Q48" s="66">
        <f t="shared" si="1"/>
        <v>220000</v>
      </c>
    </row>
    <row r="49" spans="1:17" s="72" customFormat="1" ht="20.100000000000001" customHeight="1" x14ac:dyDescent="0.15">
      <c r="A49" s="218"/>
      <c r="B49" s="128"/>
      <c r="C49" s="222"/>
      <c r="D49" s="113"/>
      <c r="E49" s="182"/>
      <c r="F49" s="95"/>
      <c r="G49" s="119"/>
      <c r="H49" s="97" t="s">
        <v>162</v>
      </c>
      <c r="I49" s="98">
        <v>30000</v>
      </c>
      <c r="J49" s="98" t="s">
        <v>20</v>
      </c>
      <c r="K49" s="98" t="s">
        <v>27</v>
      </c>
      <c r="L49" s="146">
        <v>26</v>
      </c>
      <c r="M49" s="98" t="s">
        <v>28</v>
      </c>
      <c r="N49" s="98"/>
      <c r="O49" s="98"/>
      <c r="P49" s="99"/>
      <c r="Q49" s="66">
        <f t="shared" si="1"/>
        <v>780000</v>
      </c>
    </row>
    <row r="50" spans="1:17" s="72" customFormat="1" ht="20.100000000000001" customHeight="1" x14ac:dyDescent="0.15">
      <c r="A50" s="218"/>
      <c r="B50" s="128"/>
      <c r="C50" s="222"/>
      <c r="D50" s="113"/>
      <c r="E50" s="182"/>
      <c r="F50" s="95"/>
      <c r="G50" s="119"/>
      <c r="H50" s="97" t="s">
        <v>163</v>
      </c>
      <c r="I50" s="98">
        <v>850000</v>
      </c>
      <c r="J50" s="98" t="s">
        <v>20</v>
      </c>
      <c r="K50" s="98" t="s">
        <v>27</v>
      </c>
      <c r="L50" s="98">
        <v>2</v>
      </c>
      <c r="M50" s="98" t="s">
        <v>15</v>
      </c>
      <c r="N50" s="98"/>
      <c r="O50" s="98"/>
      <c r="P50" s="99"/>
      <c r="Q50" s="66">
        <f t="shared" si="1"/>
        <v>1700000</v>
      </c>
    </row>
    <row r="51" spans="1:17" s="72" customFormat="1" ht="20.100000000000001" customHeight="1" x14ac:dyDescent="0.15">
      <c r="A51" s="218"/>
      <c r="B51" s="120"/>
      <c r="C51" s="222"/>
      <c r="D51" s="113"/>
      <c r="E51" s="182"/>
      <c r="F51" s="95"/>
      <c r="G51" s="119"/>
      <c r="H51" s="287" t="s">
        <v>164</v>
      </c>
      <c r="I51" s="151">
        <v>200000</v>
      </c>
      <c r="J51" s="105" t="s">
        <v>20</v>
      </c>
      <c r="K51" s="105" t="s">
        <v>27</v>
      </c>
      <c r="L51" s="105">
        <v>4</v>
      </c>
      <c r="M51" s="105" t="s">
        <v>15</v>
      </c>
      <c r="N51" s="105"/>
      <c r="O51" s="105"/>
      <c r="P51" s="80"/>
      <c r="Q51" s="109">
        <f t="shared" si="1"/>
        <v>800000</v>
      </c>
    </row>
    <row r="52" spans="1:17" s="72" customFormat="1" ht="20.100000000000001" customHeight="1" x14ac:dyDescent="0.15">
      <c r="A52" s="218"/>
      <c r="B52" s="120"/>
      <c r="C52" s="223" t="s">
        <v>13</v>
      </c>
      <c r="D52" s="88">
        <v>2080000</v>
      </c>
      <c r="E52" s="264">
        <f>SUM(Q53:Q54)</f>
        <v>2440000</v>
      </c>
      <c r="F52" s="89">
        <f>E52-D52</f>
        <v>360000</v>
      </c>
      <c r="G52" s="214">
        <f>E52/D52*100</f>
        <v>117.30769230769231</v>
      </c>
      <c r="H52" s="187" t="s">
        <v>13</v>
      </c>
      <c r="I52" s="188"/>
      <c r="J52" s="188"/>
      <c r="K52" s="188"/>
      <c r="L52" s="188"/>
      <c r="M52" s="188"/>
      <c r="N52" s="188"/>
      <c r="O52" s="188"/>
      <c r="P52" s="189"/>
      <c r="Q52" s="93"/>
    </row>
    <row r="53" spans="1:17" s="72" customFormat="1" ht="20.100000000000001" customHeight="1" x14ac:dyDescent="0.15">
      <c r="A53" s="218"/>
      <c r="B53" s="120"/>
      <c r="C53" s="222"/>
      <c r="D53" s="113"/>
      <c r="E53" s="182"/>
      <c r="F53" s="95"/>
      <c r="G53" s="119"/>
      <c r="H53" s="165" t="s">
        <v>165</v>
      </c>
      <c r="I53" s="146">
        <v>120000</v>
      </c>
      <c r="J53" s="146" t="s">
        <v>20</v>
      </c>
      <c r="K53" s="146" t="s">
        <v>27</v>
      </c>
      <c r="L53" s="146">
        <v>12</v>
      </c>
      <c r="M53" s="146" t="s">
        <v>23</v>
      </c>
      <c r="N53" s="146"/>
      <c r="O53" s="146"/>
      <c r="P53" s="174"/>
      <c r="Q53" s="66">
        <f>I53*L53</f>
        <v>1440000</v>
      </c>
    </row>
    <row r="54" spans="1:17" s="72" customFormat="1" ht="20.100000000000001" customHeight="1" x14ac:dyDescent="0.15">
      <c r="A54" s="228"/>
      <c r="B54" s="122"/>
      <c r="C54" s="117"/>
      <c r="D54" s="168"/>
      <c r="E54" s="169"/>
      <c r="F54" s="118"/>
      <c r="G54" s="123"/>
      <c r="H54" s="267" t="s">
        <v>166</v>
      </c>
      <c r="I54" s="152">
        <v>250000</v>
      </c>
      <c r="J54" s="152" t="s">
        <v>20</v>
      </c>
      <c r="K54" s="152" t="s">
        <v>27</v>
      </c>
      <c r="L54" s="152">
        <v>4</v>
      </c>
      <c r="M54" s="152" t="s">
        <v>15</v>
      </c>
      <c r="N54" s="152"/>
      <c r="O54" s="152"/>
      <c r="P54" s="196"/>
      <c r="Q54" s="215">
        <f>I54*L54</f>
        <v>1000000</v>
      </c>
    </row>
    <row r="55" spans="1:17" s="72" customFormat="1" ht="20.100000000000001" customHeight="1" x14ac:dyDescent="0.15">
      <c r="A55" s="124"/>
      <c r="B55" s="144"/>
      <c r="C55" s="145" t="s">
        <v>116</v>
      </c>
      <c r="D55" s="205">
        <v>5400000</v>
      </c>
      <c r="E55" s="270">
        <f>Q56+Q57</f>
        <v>5400000</v>
      </c>
      <c r="F55" s="125">
        <f>E55-D55</f>
        <v>0</v>
      </c>
      <c r="G55" s="312">
        <f>E55/D55*100</f>
        <v>100</v>
      </c>
      <c r="H55" s="271" t="s">
        <v>116</v>
      </c>
      <c r="I55" s="190"/>
      <c r="J55" s="190"/>
      <c r="K55" s="190"/>
      <c r="L55" s="190"/>
      <c r="M55" s="190"/>
      <c r="N55" s="190"/>
      <c r="O55" s="190"/>
      <c r="P55" s="198"/>
      <c r="Q55" s="217"/>
    </row>
    <row r="56" spans="1:17" s="72" customFormat="1" ht="20.100000000000001" customHeight="1" x14ac:dyDescent="0.15">
      <c r="A56" s="218"/>
      <c r="B56" s="120"/>
      <c r="C56" s="222"/>
      <c r="D56" s="113"/>
      <c r="E56" s="182"/>
      <c r="F56" s="95"/>
      <c r="G56" s="119"/>
      <c r="H56" s="165" t="s">
        <v>167</v>
      </c>
      <c r="I56" s="146">
        <v>300000</v>
      </c>
      <c r="J56" s="146" t="s">
        <v>20</v>
      </c>
      <c r="K56" s="146" t="s">
        <v>27</v>
      </c>
      <c r="L56" s="146">
        <v>12</v>
      </c>
      <c r="M56" s="146" t="s">
        <v>15</v>
      </c>
      <c r="N56" s="146"/>
      <c r="O56" s="146"/>
      <c r="P56" s="174"/>
      <c r="Q56" s="66">
        <f>I56*L56</f>
        <v>3600000</v>
      </c>
    </row>
    <row r="57" spans="1:17" s="72" customFormat="1" ht="20.100000000000001" customHeight="1" x14ac:dyDescent="0.15">
      <c r="A57" s="218"/>
      <c r="B57" s="120"/>
      <c r="C57" s="110"/>
      <c r="D57" s="114"/>
      <c r="E57" s="183"/>
      <c r="F57" s="103"/>
      <c r="G57" s="127"/>
      <c r="H57" s="175" t="s">
        <v>168</v>
      </c>
      <c r="I57" s="151">
        <v>150000</v>
      </c>
      <c r="J57" s="146" t="s">
        <v>20</v>
      </c>
      <c r="K57" s="146" t="s">
        <v>27</v>
      </c>
      <c r="L57" s="146">
        <v>12</v>
      </c>
      <c r="M57" s="146" t="s">
        <v>88</v>
      </c>
      <c r="N57" s="146"/>
      <c r="O57" s="146"/>
      <c r="P57" s="174"/>
      <c r="Q57" s="66">
        <f>I57*L57</f>
        <v>1800000</v>
      </c>
    </row>
    <row r="58" spans="1:17" s="72" customFormat="1" ht="20.100000000000001" customHeight="1" x14ac:dyDescent="0.15">
      <c r="A58" s="218"/>
      <c r="B58" s="120"/>
      <c r="C58" s="223" t="s">
        <v>36</v>
      </c>
      <c r="D58" s="88">
        <v>14037000</v>
      </c>
      <c r="E58" s="264">
        <f>Q58+Q61+Q66+Q69</f>
        <v>14837000</v>
      </c>
      <c r="F58" s="89">
        <f>E58-D58</f>
        <v>800000</v>
      </c>
      <c r="G58" s="121">
        <f>E58/D58*100</f>
        <v>105.69922348080074</v>
      </c>
      <c r="H58" s="187" t="s">
        <v>187</v>
      </c>
      <c r="I58" s="188"/>
      <c r="J58" s="188"/>
      <c r="K58" s="188"/>
      <c r="L58" s="188"/>
      <c r="M58" s="188"/>
      <c r="N58" s="188"/>
      <c r="O58" s="188"/>
      <c r="P58" s="189"/>
      <c r="Q58" s="67">
        <f>Q59+Q60</f>
        <v>2837000</v>
      </c>
    </row>
    <row r="59" spans="1:17" s="72" customFormat="1" ht="20.100000000000001" customHeight="1" x14ac:dyDescent="0.15">
      <c r="A59" s="218"/>
      <c r="B59" s="120"/>
      <c r="C59" s="222"/>
      <c r="D59" s="100"/>
      <c r="E59" s="249"/>
      <c r="F59" s="95"/>
      <c r="G59" s="119"/>
      <c r="H59" s="165" t="s">
        <v>185</v>
      </c>
      <c r="I59" s="146">
        <v>97000</v>
      </c>
      <c r="J59" s="146" t="s">
        <v>20</v>
      </c>
      <c r="K59" s="146" t="s">
        <v>27</v>
      </c>
      <c r="L59" s="146">
        <v>21</v>
      </c>
      <c r="M59" s="146" t="s">
        <v>28</v>
      </c>
      <c r="N59" s="146" t="s">
        <v>27</v>
      </c>
      <c r="O59" s="146">
        <v>1</v>
      </c>
      <c r="P59" s="174" t="s">
        <v>15</v>
      </c>
      <c r="Q59" s="166">
        <f>I59*L59*O59</f>
        <v>2037000</v>
      </c>
    </row>
    <row r="60" spans="1:17" s="72" customFormat="1" ht="20.100000000000001" customHeight="1" x14ac:dyDescent="0.15">
      <c r="A60" s="218"/>
      <c r="B60" s="120"/>
      <c r="C60" s="222"/>
      <c r="D60" s="100"/>
      <c r="E60" s="249"/>
      <c r="F60" s="95"/>
      <c r="G60" s="119"/>
      <c r="H60" s="165" t="s">
        <v>186</v>
      </c>
      <c r="I60" s="146">
        <v>200000</v>
      </c>
      <c r="J60" s="146" t="s">
        <v>20</v>
      </c>
      <c r="K60" s="146" t="s">
        <v>27</v>
      </c>
      <c r="L60" s="146">
        <v>4</v>
      </c>
      <c r="M60" s="146" t="s">
        <v>88</v>
      </c>
      <c r="N60" s="146"/>
      <c r="O60" s="146"/>
      <c r="P60" s="174"/>
      <c r="Q60" s="166">
        <f>I60*L60</f>
        <v>800000</v>
      </c>
    </row>
    <row r="61" spans="1:17" s="72" customFormat="1" ht="20.100000000000001" customHeight="1" x14ac:dyDescent="0.15">
      <c r="A61" s="218"/>
      <c r="B61" s="120"/>
      <c r="C61" s="222"/>
      <c r="D61" s="100"/>
      <c r="E61" s="249"/>
      <c r="F61" s="95"/>
      <c r="G61" s="119"/>
      <c r="H61" s="165" t="s">
        <v>171</v>
      </c>
      <c r="I61" s="146"/>
      <c r="J61" s="146"/>
      <c r="K61" s="146"/>
      <c r="L61" s="146"/>
      <c r="M61" s="146"/>
      <c r="N61" s="146"/>
      <c r="O61" s="146"/>
      <c r="P61" s="174"/>
      <c r="Q61" s="194">
        <f>Q62+Q63+Q64+Q65</f>
        <v>5600000</v>
      </c>
    </row>
    <row r="62" spans="1:17" s="72" customFormat="1" ht="20.100000000000001" customHeight="1" x14ac:dyDescent="0.15">
      <c r="A62" s="218"/>
      <c r="B62" s="120"/>
      <c r="C62" s="222"/>
      <c r="D62" s="100"/>
      <c r="E62" s="249"/>
      <c r="F62" s="95"/>
      <c r="G62" s="119"/>
      <c r="H62" s="165" t="s">
        <v>172</v>
      </c>
      <c r="I62" s="146">
        <v>200000</v>
      </c>
      <c r="J62" s="146" t="s">
        <v>20</v>
      </c>
      <c r="K62" s="146" t="s">
        <v>27</v>
      </c>
      <c r="L62" s="146">
        <v>4</v>
      </c>
      <c r="M62" s="146" t="s">
        <v>88</v>
      </c>
      <c r="N62" s="146"/>
      <c r="O62" s="146"/>
      <c r="P62" s="174"/>
      <c r="Q62" s="166">
        <f>I62*L62</f>
        <v>800000</v>
      </c>
    </row>
    <row r="63" spans="1:17" s="72" customFormat="1" ht="20.100000000000001" customHeight="1" x14ac:dyDescent="0.15">
      <c r="A63" s="218"/>
      <c r="B63" s="120"/>
      <c r="C63" s="222"/>
      <c r="D63" s="100"/>
      <c r="E63" s="249"/>
      <c r="F63" s="95"/>
      <c r="G63" s="119"/>
      <c r="H63" s="165" t="s">
        <v>173</v>
      </c>
      <c r="I63" s="146">
        <v>1000000</v>
      </c>
      <c r="J63" s="146" t="s">
        <v>20</v>
      </c>
      <c r="K63" s="146" t="s">
        <v>27</v>
      </c>
      <c r="L63" s="146">
        <v>1</v>
      </c>
      <c r="M63" s="146" t="s">
        <v>28</v>
      </c>
      <c r="N63" s="146"/>
      <c r="O63" s="146"/>
      <c r="P63" s="174"/>
      <c r="Q63" s="166">
        <f>I63*L63</f>
        <v>1000000</v>
      </c>
    </row>
    <row r="64" spans="1:17" s="72" customFormat="1" ht="20.100000000000001" customHeight="1" x14ac:dyDescent="0.15">
      <c r="A64" s="218"/>
      <c r="B64" s="120"/>
      <c r="C64" s="222"/>
      <c r="D64" s="100"/>
      <c r="E64" s="249"/>
      <c r="F64" s="95"/>
      <c r="G64" s="119"/>
      <c r="H64" s="165" t="s">
        <v>174</v>
      </c>
      <c r="I64" s="146">
        <v>150000</v>
      </c>
      <c r="J64" s="146" t="s">
        <v>20</v>
      </c>
      <c r="K64" s="146" t="s">
        <v>27</v>
      </c>
      <c r="L64" s="146">
        <v>12</v>
      </c>
      <c r="M64" s="146" t="s">
        <v>88</v>
      </c>
      <c r="N64" s="146"/>
      <c r="O64" s="146"/>
      <c r="P64" s="174"/>
      <c r="Q64" s="166">
        <f>I64*L64</f>
        <v>1800000</v>
      </c>
    </row>
    <row r="65" spans="1:17" s="72" customFormat="1" ht="20.100000000000001" customHeight="1" x14ac:dyDescent="0.15">
      <c r="A65" s="218"/>
      <c r="B65" s="120"/>
      <c r="C65" s="222"/>
      <c r="D65" s="100"/>
      <c r="E65" s="249"/>
      <c r="F65" s="95"/>
      <c r="G65" s="119"/>
      <c r="H65" s="165" t="s">
        <v>175</v>
      </c>
      <c r="I65" s="146">
        <v>500000</v>
      </c>
      <c r="J65" s="146" t="s">
        <v>20</v>
      </c>
      <c r="K65" s="146" t="s">
        <v>27</v>
      </c>
      <c r="L65" s="146">
        <v>4</v>
      </c>
      <c r="M65" s="146" t="s">
        <v>15</v>
      </c>
      <c r="N65" s="146"/>
      <c r="O65" s="146"/>
      <c r="P65" s="174"/>
      <c r="Q65" s="166">
        <f>I65*L65</f>
        <v>2000000</v>
      </c>
    </row>
    <row r="66" spans="1:17" s="72" customFormat="1" ht="20.100000000000001" customHeight="1" x14ac:dyDescent="0.15">
      <c r="A66" s="218"/>
      <c r="B66" s="120"/>
      <c r="C66" s="222"/>
      <c r="D66" s="100"/>
      <c r="E66" s="249"/>
      <c r="F66" s="95"/>
      <c r="G66" s="119"/>
      <c r="H66" s="165" t="s">
        <v>188</v>
      </c>
      <c r="I66" s="146"/>
      <c r="J66" s="146"/>
      <c r="K66" s="146"/>
      <c r="L66" s="146"/>
      <c r="M66" s="146"/>
      <c r="N66" s="146"/>
      <c r="O66" s="146"/>
      <c r="P66" s="174"/>
      <c r="Q66" s="166">
        <f>Q67+Q68</f>
        <v>400000</v>
      </c>
    </row>
    <row r="67" spans="1:17" s="72" customFormat="1" ht="20.100000000000001" customHeight="1" x14ac:dyDescent="0.15">
      <c r="A67" s="218"/>
      <c r="B67" s="120"/>
      <c r="C67" s="222"/>
      <c r="D67" s="100"/>
      <c r="E67" s="249"/>
      <c r="F67" s="95"/>
      <c r="G67" s="119"/>
      <c r="H67" s="165" t="s">
        <v>189</v>
      </c>
      <c r="I67" s="146">
        <v>100000</v>
      </c>
      <c r="J67" s="146" t="s">
        <v>20</v>
      </c>
      <c r="K67" s="146" t="s">
        <v>27</v>
      </c>
      <c r="L67" s="146">
        <v>2</v>
      </c>
      <c r="M67" s="146" t="s">
        <v>15</v>
      </c>
      <c r="N67" s="146"/>
      <c r="O67" s="146"/>
      <c r="P67" s="174"/>
      <c r="Q67" s="166">
        <f>I67*L67</f>
        <v>200000</v>
      </c>
    </row>
    <row r="68" spans="1:17" s="72" customFormat="1" ht="20.100000000000001" customHeight="1" x14ac:dyDescent="0.15">
      <c r="A68" s="218"/>
      <c r="B68" s="120"/>
      <c r="C68" s="222"/>
      <c r="D68" s="100"/>
      <c r="E68" s="249"/>
      <c r="F68" s="95"/>
      <c r="G68" s="119"/>
      <c r="H68" s="165" t="s">
        <v>191</v>
      </c>
      <c r="I68" s="146">
        <v>100000</v>
      </c>
      <c r="J68" s="146" t="s">
        <v>20</v>
      </c>
      <c r="K68" s="146" t="s">
        <v>27</v>
      </c>
      <c r="L68" s="146">
        <v>2</v>
      </c>
      <c r="M68" s="146" t="s">
        <v>15</v>
      </c>
      <c r="N68" s="146"/>
      <c r="O68" s="146"/>
      <c r="P68" s="174"/>
      <c r="Q68" s="166">
        <f>I68*L68</f>
        <v>200000</v>
      </c>
    </row>
    <row r="69" spans="1:17" s="72" customFormat="1" ht="20.100000000000001" customHeight="1" x14ac:dyDescent="0.15">
      <c r="A69" s="218"/>
      <c r="B69" s="120"/>
      <c r="C69" s="222"/>
      <c r="D69" s="113"/>
      <c r="E69" s="182"/>
      <c r="F69" s="95"/>
      <c r="G69" s="119"/>
      <c r="H69" s="165" t="s">
        <v>190</v>
      </c>
      <c r="I69" s="146"/>
      <c r="J69" s="146"/>
      <c r="K69" s="146"/>
      <c r="L69" s="146"/>
      <c r="M69" s="146"/>
      <c r="N69" s="146"/>
      <c r="O69" s="146"/>
      <c r="P69" s="174"/>
      <c r="Q69" s="66">
        <f>Q70</f>
        <v>6000000</v>
      </c>
    </row>
    <row r="70" spans="1:17" s="72" customFormat="1" ht="20.100000000000001" customHeight="1" x14ac:dyDescent="0.15">
      <c r="A70" s="218"/>
      <c r="B70" s="120"/>
      <c r="C70" s="110"/>
      <c r="D70" s="114"/>
      <c r="E70" s="183"/>
      <c r="F70" s="103"/>
      <c r="G70" s="127"/>
      <c r="H70" s="175" t="s">
        <v>136</v>
      </c>
      <c r="I70" s="151">
        <v>50000</v>
      </c>
      <c r="J70" s="146" t="s">
        <v>20</v>
      </c>
      <c r="K70" s="146" t="s">
        <v>27</v>
      </c>
      <c r="L70" s="146">
        <v>10</v>
      </c>
      <c r="M70" s="146" t="s">
        <v>104</v>
      </c>
      <c r="N70" s="146" t="s">
        <v>27</v>
      </c>
      <c r="O70" s="146">
        <v>12</v>
      </c>
      <c r="P70" s="174" t="s">
        <v>15</v>
      </c>
      <c r="Q70" s="66">
        <f>I70*L70*O70</f>
        <v>6000000</v>
      </c>
    </row>
    <row r="71" spans="1:17" s="72" customFormat="1" ht="20.100000000000001" customHeight="1" x14ac:dyDescent="0.15">
      <c r="A71" s="387" t="s">
        <v>44</v>
      </c>
      <c r="B71" s="385"/>
      <c r="C71" s="442"/>
      <c r="D71" s="106">
        <f>D72</f>
        <v>6300000</v>
      </c>
      <c r="E71" s="288">
        <f>E72</f>
        <v>7500000</v>
      </c>
      <c r="F71" s="76">
        <f t="shared" ref="F71:F78" si="2">E71-D71</f>
        <v>1200000</v>
      </c>
      <c r="G71" s="170">
        <f t="shared" ref="G71:G78" si="3">E71/D71*100</f>
        <v>119.04761904761905</v>
      </c>
      <c r="H71" s="175" t="s">
        <v>44</v>
      </c>
      <c r="I71" s="151"/>
      <c r="J71" s="171"/>
      <c r="K71" s="171"/>
      <c r="L71" s="171"/>
      <c r="M71" s="171"/>
      <c r="N71" s="171"/>
      <c r="O71" s="171"/>
      <c r="P71" s="193"/>
      <c r="Q71" s="86"/>
    </row>
    <row r="72" spans="1:17" s="72" customFormat="1" ht="20.100000000000001" customHeight="1" x14ac:dyDescent="0.15">
      <c r="A72" s="218"/>
      <c r="B72" s="386" t="s">
        <v>12</v>
      </c>
      <c r="C72" s="386"/>
      <c r="D72" s="41">
        <f>SUM(D73:D75)</f>
        <v>6300000</v>
      </c>
      <c r="E72" s="276">
        <f>SUM(E73:E75)</f>
        <v>7500000</v>
      </c>
      <c r="F72" s="87">
        <f t="shared" si="2"/>
        <v>1200000</v>
      </c>
      <c r="G72" s="131">
        <f t="shared" si="3"/>
        <v>119.04761904761905</v>
      </c>
      <c r="H72" s="289" t="s">
        <v>12</v>
      </c>
      <c r="I72" s="171"/>
      <c r="J72" s="171"/>
      <c r="K72" s="171"/>
      <c r="L72" s="171"/>
      <c r="M72" s="171"/>
      <c r="N72" s="171"/>
      <c r="O72" s="171"/>
      <c r="P72" s="193"/>
      <c r="Q72" s="86"/>
    </row>
    <row r="73" spans="1:17" s="72" customFormat="1" ht="20.100000000000001" customHeight="1" x14ac:dyDescent="0.15">
      <c r="A73" s="218"/>
      <c r="B73" s="219"/>
      <c r="C73" s="110" t="s">
        <v>12</v>
      </c>
      <c r="D73" s="102">
        <v>300000</v>
      </c>
      <c r="E73" s="276">
        <f>I73*L73</f>
        <v>300000</v>
      </c>
      <c r="F73" s="103">
        <f t="shared" si="2"/>
        <v>0</v>
      </c>
      <c r="G73" s="131">
        <f t="shared" si="3"/>
        <v>100</v>
      </c>
      <c r="H73" s="175" t="s">
        <v>12</v>
      </c>
      <c r="I73" s="151">
        <v>300000</v>
      </c>
      <c r="J73" s="151" t="s">
        <v>20</v>
      </c>
      <c r="K73" s="146" t="s">
        <v>27</v>
      </c>
      <c r="L73" s="151">
        <v>1</v>
      </c>
      <c r="M73" s="151" t="s">
        <v>88</v>
      </c>
      <c r="N73" s="151"/>
      <c r="O73" s="151"/>
      <c r="P73" s="176"/>
      <c r="Q73" s="86"/>
    </row>
    <row r="74" spans="1:17" s="72" customFormat="1" ht="20.100000000000001" customHeight="1" x14ac:dyDescent="0.15">
      <c r="A74" s="218"/>
      <c r="B74" s="120"/>
      <c r="C74" s="220" t="s">
        <v>35</v>
      </c>
      <c r="D74" s="102">
        <v>6000000</v>
      </c>
      <c r="E74" s="276">
        <f>I74*L74</f>
        <v>3600000</v>
      </c>
      <c r="F74" s="87">
        <f t="shared" si="2"/>
        <v>-2400000</v>
      </c>
      <c r="G74" s="131">
        <f t="shared" si="3"/>
        <v>60</v>
      </c>
      <c r="H74" s="175" t="s">
        <v>221</v>
      </c>
      <c r="I74" s="171">
        <v>300000</v>
      </c>
      <c r="J74" s="171" t="s">
        <v>20</v>
      </c>
      <c r="K74" s="171" t="s">
        <v>27</v>
      </c>
      <c r="L74" s="171">
        <v>12</v>
      </c>
      <c r="M74" s="171" t="s">
        <v>23</v>
      </c>
      <c r="N74" s="171"/>
      <c r="O74" s="151"/>
      <c r="P74" s="176"/>
      <c r="Q74" s="86"/>
    </row>
    <row r="75" spans="1:17" s="72" customFormat="1" ht="20.100000000000001" customHeight="1" x14ac:dyDescent="0.15">
      <c r="A75" s="224"/>
      <c r="B75" s="132"/>
      <c r="C75" s="220" t="s">
        <v>37</v>
      </c>
      <c r="D75" s="102">
        <v>0</v>
      </c>
      <c r="E75" s="276">
        <f>I75*L75</f>
        <v>3600000</v>
      </c>
      <c r="F75" s="87">
        <f t="shared" si="2"/>
        <v>3600000</v>
      </c>
      <c r="G75" s="131" t="e">
        <f t="shared" si="3"/>
        <v>#DIV/0!</v>
      </c>
      <c r="H75" s="175" t="s">
        <v>37</v>
      </c>
      <c r="I75" s="171">
        <v>300000</v>
      </c>
      <c r="J75" s="171" t="s">
        <v>20</v>
      </c>
      <c r="K75" s="146" t="s">
        <v>27</v>
      </c>
      <c r="L75" s="171">
        <v>12</v>
      </c>
      <c r="M75" s="171" t="s">
        <v>23</v>
      </c>
      <c r="N75" s="171"/>
      <c r="O75" s="151"/>
      <c r="P75" s="176"/>
      <c r="Q75" s="86"/>
    </row>
    <row r="76" spans="1:17" s="72" customFormat="1" ht="20.100000000000001" customHeight="1" x14ac:dyDescent="0.15">
      <c r="A76" s="387" t="s">
        <v>19</v>
      </c>
      <c r="B76" s="387"/>
      <c r="C76" s="387"/>
      <c r="D76" s="106">
        <f>D77</f>
        <v>7700000</v>
      </c>
      <c r="E76" s="290">
        <f>E77</f>
        <v>8700000</v>
      </c>
      <c r="F76" s="82">
        <f t="shared" si="2"/>
        <v>1000000</v>
      </c>
      <c r="G76" s="130">
        <f t="shared" si="3"/>
        <v>112.98701298701299</v>
      </c>
      <c r="H76" s="287"/>
      <c r="I76" s="84"/>
      <c r="J76" s="84"/>
      <c r="K76" s="84"/>
      <c r="L76" s="84"/>
      <c r="M76" s="84"/>
      <c r="N76" s="84"/>
      <c r="O76" s="105"/>
      <c r="P76" s="80"/>
      <c r="Q76" s="86"/>
    </row>
    <row r="77" spans="1:17" s="72" customFormat="1" ht="20.100000000000001" customHeight="1" x14ac:dyDescent="0.15">
      <c r="A77" s="218"/>
      <c r="B77" s="430" t="s">
        <v>86</v>
      </c>
      <c r="C77" s="430"/>
      <c r="D77" s="100">
        <f>D78</f>
        <v>7700000</v>
      </c>
      <c r="E77" s="291">
        <f>E78</f>
        <v>8700000</v>
      </c>
      <c r="F77" s="89">
        <f t="shared" si="2"/>
        <v>1000000</v>
      </c>
      <c r="G77" s="121">
        <f t="shared" si="3"/>
        <v>112.98701298701299</v>
      </c>
      <c r="H77" s="97"/>
      <c r="I77" s="91"/>
      <c r="J77" s="91"/>
      <c r="K77" s="91"/>
      <c r="L77" s="91"/>
      <c r="M77" s="91"/>
      <c r="N77" s="91"/>
      <c r="O77" s="98"/>
      <c r="P77" s="99"/>
      <c r="Q77" s="93"/>
    </row>
    <row r="78" spans="1:17" s="72" customFormat="1" ht="20.100000000000001" customHeight="1" x14ac:dyDescent="0.15">
      <c r="A78" s="218"/>
      <c r="B78" s="223"/>
      <c r="C78" s="223" t="s">
        <v>87</v>
      </c>
      <c r="D78" s="88">
        <v>7700000</v>
      </c>
      <c r="E78" s="292">
        <f>Q78</f>
        <v>8700000</v>
      </c>
      <c r="F78" s="89">
        <f t="shared" si="2"/>
        <v>1000000</v>
      </c>
      <c r="G78" s="121">
        <f t="shared" si="3"/>
        <v>112.98701298701299</v>
      </c>
      <c r="H78" s="293" t="s">
        <v>87</v>
      </c>
      <c r="I78" s="91"/>
      <c r="J78" s="91"/>
      <c r="K78" s="91"/>
      <c r="L78" s="91"/>
      <c r="M78" s="91"/>
      <c r="N78" s="91"/>
      <c r="O78" s="91"/>
      <c r="P78" s="92"/>
      <c r="Q78" s="69">
        <f>Q79+Q80+Q81+Q82+Q83+Q87</f>
        <v>8700000</v>
      </c>
    </row>
    <row r="79" spans="1:17" s="72" customFormat="1" ht="20.100000000000001" customHeight="1" x14ac:dyDescent="0.15">
      <c r="A79" s="218"/>
      <c r="B79" s="222"/>
      <c r="C79" s="222"/>
      <c r="D79" s="100"/>
      <c r="E79" s="294"/>
      <c r="F79" s="95"/>
      <c r="G79" s="119"/>
      <c r="H79" s="165" t="s">
        <v>194</v>
      </c>
      <c r="I79" s="146">
        <v>30000</v>
      </c>
      <c r="J79" s="146" t="s">
        <v>20</v>
      </c>
      <c r="K79" s="146" t="s">
        <v>27</v>
      </c>
      <c r="L79" s="146">
        <v>30</v>
      </c>
      <c r="M79" s="146" t="s">
        <v>28</v>
      </c>
      <c r="N79" s="146" t="s">
        <v>27</v>
      </c>
      <c r="O79" s="146">
        <v>2</v>
      </c>
      <c r="P79" s="174" t="s">
        <v>15</v>
      </c>
      <c r="Q79" s="195">
        <f t="shared" ref="Q79" si="4">I79*L79*O79</f>
        <v>1800000</v>
      </c>
    </row>
    <row r="80" spans="1:17" s="72" customFormat="1" ht="20.100000000000001" customHeight="1" x14ac:dyDescent="0.15">
      <c r="A80" s="218"/>
      <c r="B80" s="219"/>
      <c r="C80" s="222"/>
      <c r="D80" s="100"/>
      <c r="E80" s="294"/>
      <c r="F80" s="95"/>
      <c r="G80" s="119"/>
      <c r="H80" s="165" t="s">
        <v>195</v>
      </c>
      <c r="I80" s="146">
        <v>2000000</v>
      </c>
      <c r="J80" s="146" t="s">
        <v>20</v>
      </c>
      <c r="K80" s="146" t="s">
        <v>27</v>
      </c>
      <c r="L80" s="146">
        <v>1</v>
      </c>
      <c r="M80" s="146" t="s">
        <v>15</v>
      </c>
      <c r="N80" s="146"/>
      <c r="O80" s="146"/>
      <c r="P80" s="174"/>
      <c r="Q80" s="195">
        <f>I80*L80</f>
        <v>2000000</v>
      </c>
    </row>
    <row r="81" spans="1:17" s="72" customFormat="1" ht="20.100000000000001" customHeight="1" x14ac:dyDescent="0.15">
      <c r="A81" s="228"/>
      <c r="B81" s="122"/>
      <c r="C81" s="117"/>
      <c r="D81" s="309"/>
      <c r="E81" s="313"/>
      <c r="F81" s="118"/>
      <c r="G81" s="123"/>
      <c r="H81" s="267" t="s">
        <v>196</v>
      </c>
      <c r="I81" s="152">
        <v>10000</v>
      </c>
      <c r="J81" s="152" t="s">
        <v>20</v>
      </c>
      <c r="K81" s="152" t="s">
        <v>27</v>
      </c>
      <c r="L81" s="152">
        <v>30</v>
      </c>
      <c r="M81" s="152" t="s">
        <v>28</v>
      </c>
      <c r="N81" s="152" t="s">
        <v>27</v>
      </c>
      <c r="O81" s="152">
        <v>1</v>
      </c>
      <c r="P81" s="196" t="s">
        <v>15</v>
      </c>
      <c r="Q81" s="314">
        <f t="shared" ref="Q81:Q85" si="5">I81*L81*O81</f>
        <v>300000</v>
      </c>
    </row>
    <row r="82" spans="1:17" s="72" customFormat="1" ht="20.100000000000001" customHeight="1" x14ac:dyDescent="0.15">
      <c r="A82" s="124"/>
      <c r="B82" s="144"/>
      <c r="C82" s="145"/>
      <c r="D82" s="205"/>
      <c r="E82" s="315"/>
      <c r="F82" s="125"/>
      <c r="G82" s="126"/>
      <c r="H82" s="271" t="s">
        <v>197</v>
      </c>
      <c r="I82" s="190">
        <v>30000</v>
      </c>
      <c r="J82" s="190" t="s">
        <v>20</v>
      </c>
      <c r="K82" s="190" t="s">
        <v>27</v>
      </c>
      <c r="L82" s="190">
        <v>30</v>
      </c>
      <c r="M82" s="190" t="s">
        <v>28</v>
      </c>
      <c r="N82" s="190" t="s">
        <v>27</v>
      </c>
      <c r="O82" s="190">
        <v>2</v>
      </c>
      <c r="P82" s="198" t="s">
        <v>15</v>
      </c>
      <c r="Q82" s="199">
        <f t="shared" si="5"/>
        <v>1800000</v>
      </c>
    </row>
    <row r="83" spans="1:17" s="72" customFormat="1" ht="20.100000000000001" customHeight="1" x14ac:dyDescent="0.15">
      <c r="A83" s="218"/>
      <c r="B83" s="120"/>
      <c r="C83" s="222"/>
      <c r="D83" s="100"/>
      <c r="E83" s="294"/>
      <c r="F83" s="95"/>
      <c r="G83" s="119"/>
      <c r="H83" s="165" t="s">
        <v>198</v>
      </c>
      <c r="I83" s="146"/>
      <c r="J83" s="146"/>
      <c r="K83" s="146"/>
      <c r="L83" s="146"/>
      <c r="M83" s="146"/>
      <c r="N83" s="146"/>
      <c r="O83" s="146"/>
      <c r="P83" s="174"/>
      <c r="Q83" s="166">
        <f>Q84+Q85+Q86</f>
        <v>1700000</v>
      </c>
    </row>
    <row r="84" spans="1:17" s="72" customFormat="1" ht="20.100000000000001" customHeight="1" x14ac:dyDescent="0.15">
      <c r="A84" s="218"/>
      <c r="B84" s="120"/>
      <c r="C84" s="222"/>
      <c r="D84" s="113"/>
      <c r="E84" s="294"/>
      <c r="F84" s="95"/>
      <c r="G84" s="119"/>
      <c r="H84" s="165" t="s">
        <v>169</v>
      </c>
      <c r="I84" s="146">
        <v>50000</v>
      </c>
      <c r="J84" s="146" t="s">
        <v>20</v>
      </c>
      <c r="K84" s="146" t="s">
        <v>27</v>
      </c>
      <c r="L84" s="146">
        <v>4</v>
      </c>
      <c r="M84" s="146" t="s">
        <v>28</v>
      </c>
      <c r="N84" s="146" t="s">
        <v>27</v>
      </c>
      <c r="O84" s="146">
        <v>1</v>
      </c>
      <c r="P84" s="174" t="s">
        <v>15</v>
      </c>
      <c r="Q84" s="166">
        <f t="shared" si="5"/>
        <v>200000</v>
      </c>
    </row>
    <row r="85" spans="1:17" s="72" customFormat="1" ht="20.100000000000001" customHeight="1" x14ac:dyDescent="0.15">
      <c r="A85" s="218"/>
      <c r="B85" s="120"/>
      <c r="C85" s="222"/>
      <c r="D85" s="113"/>
      <c r="E85" s="182"/>
      <c r="F85" s="95"/>
      <c r="G85" s="119"/>
      <c r="H85" s="165" t="s">
        <v>170</v>
      </c>
      <c r="I85" s="146">
        <v>30000</v>
      </c>
      <c r="J85" s="146" t="s">
        <v>20</v>
      </c>
      <c r="K85" s="146" t="s">
        <v>27</v>
      </c>
      <c r="L85" s="146">
        <v>10</v>
      </c>
      <c r="M85" s="146" t="s">
        <v>28</v>
      </c>
      <c r="N85" s="146" t="s">
        <v>27</v>
      </c>
      <c r="O85" s="146">
        <v>1</v>
      </c>
      <c r="P85" s="174" t="s">
        <v>15</v>
      </c>
      <c r="Q85" s="166">
        <f t="shared" si="5"/>
        <v>300000</v>
      </c>
    </row>
    <row r="86" spans="1:17" s="72" customFormat="1" ht="20.100000000000001" customHeight="1" x14ac:dyDescent="0.15">
      <c r="A86" s="218"/>
      <c r="B86" s="219"/>
      <c r="C86" s="222"/>
      <c r="D86" s="113"/>
      <c r="E86" s="182"/>
      <c r="F86" s="95"/>
      <c r="G86" s="119"/>
      <c r="H86" s="165" t="s">
        <v>199</v>
      </c>
      <c r="I86" s="146">
        <v>200000</v>
      </c>
      <c r="J86" s="146" t="s">
        <v>15</v>
      </c>
      <c r="K86" s="146" t="s">
        <v>27</v>
      </c>
      <c r="L86" s="146">
        <v>6</v>
      </c>
      <c r="M86" s="146" t="s">
        <v>15</v>
      </c>
      <c r="N86" s="146"/>
      <c r="O86" s="146"/>
      <c r="P86" s="174"/>
      <c r="Q86" s="166">
        <f>I86*L86</f>
        <v>1200000</v>
      </c>
    </row>
    <row r="87" spans="1:17" s="72" customFormat="1" ht="20.100000000000001" customHeight="1" x14ac:dyDescent="0.15">
      <c r="A87" s="218"/>
      <c r="B87" s="120"/>
      <c r="C87" s="222"/>
      <c r="D87" s="113"/>
      <c r="E87" s="182"/>
      <c r="F87" s="95"/>
      <c r="G87" s="302"/>
      <c r="H87" s="165" t="s">
        <v>192</v>
      </c>
      <c r="I87" s="146"/>
      <c r="J87" s="146"/>
      <c r="K87" s="146"/>
      <c r="L87" s="146"/>
      <c r="M87" s="146"/>
      <c r="N87" s="146"/>
      <c r="O87" s="146"/>
      <c r="P87" s="174"/>
      <c r="Q87" s="194">
        <f>SUM(Q88:Q89)</f>
        <v>1100000</v>
      </c>
    </row>
    <row r="88" spans="1:17" s="72" customFormat="1" ht="20.100000000000001" customHeight="1" x14ac:dyDescent="0.15">
      <c r="A88" s="218"/>
      <c r="B88" s="133"/>
      <c r="C88" s="133"/>
      <c r="D88" s="100"/>
      <c r="E88" s="182"/>
      <c r="F88" s="95"/>
      <c r="G88" s="119"/>
      <c r="H88" s="165" t="s">
        <v>193</v>
      </c>
      <c r="I88" s="146">
        <v>500000</v>
      </c>
      <c r="J88" s="146" t="s">
        <v>20</v>
      </c>
      <c r="K88" s="146" t="s">
        <v>27</v>
      </c>
      <c r="L88" s="146">
        <v>2</v>
      </c>
      <c r="M88" s="146" t="s">
        <v>15</v>
      </c>
      <c r="N88" s="146"/>
      <c r="O88" s="146"/>
      <c r="P88" s="174"/>
      <c r="Q88" s="195">
        <f>I88*L88</f>
        <v>1000000</v>
      </c>
    </row>
    <row r="89" spans="1:17" s="72" customFormat="1" ht="20.100000000000001" customHeight="1" x14ac:dyDescent="0.15">
      <c r="A89" s="224"/>
      <c r="B89" s="110"/>
      <c r="C89" s="110"/>
      <c r="D89" s="102"/>
      <c r="E89" s="182"/>
      <c r="F89" s="103"/>
      <c r="G89" s="127"/>
      <c r="H89" s="175" t="s">
        <v>176</v>
      </c>
      <c r="I89" s="151">
        <v>50000</v>
      </c>
      <c r="J89" s="151" t="s">
        <v>20</v>
      </c>
      <c r="K89" s="151" t="s">
        <v>27</v>
      </c>
      <c r="L89" s="151">
        <v>2</v>
      </c>
      <c r="M89" s="151" t="s">
        <v>15</v>
      </c>
      <c r="N89" s="151"/>
      <c r="O89" s="151"/>
      <c r="P89" s="176"/>
      <c r="Q89" s="200">
        <f>I89*L89</f>
        <v>100000</v>
      </c>
    </row>
    <row r="90" spans="1:17" s="72" customFormat="1" ht="20.100000000000001" customHeight="1" x14ac:dyDescent="0.15">
      <c r="A90" s="399" t="s">
        <v>11</v>
      </c>
      <c r="B90" s="412"/>
      <c r="C90" s="388"/>
      <c r="D90" s="129">
        <f>D91</f>
        <v>8316100</v>
      </c>
      <c r="E90" s="240">
        <f>E91</f>
        <v>4200000</v>
      </c>
      <c r="F90" s="82">
        <f>E90-D90</f>
        <v>-4116100</v>
      </c>
      <c r="G90" s="130">
        <f>E90/D90*100</f>
        <v>50.504443188513847</v>
      </c>
      <c r="H90" s="175"/>
      <c r="I90" s="171"/>
      <c r="J90" s="171"/>
      <c r="K90" s="171"/>
      <c r="L90" s="171"/>
      <c r="M90" s="171"/>
      <c r="N90" s="171"/>
      <c r="O90" s="151"/>
      <c r="P90" s="176"/>
      <c r="Q90" s="201"/>
    </row>
    <row r="91" spans="1:17" s="72" customFormat="1" ht="20.100000000000001" customHeight="1" x14ac:dyDescent="0.15">
      <c r="A91" s="227"/>
      <c r="B91" s="414" t="s">
        <v>11</v>
      </c>
      <c r="C91" s="388"/>
      <c r="D91" s="102">
        <f>D92+D93</f>
        <v>8316100</v>
      </c>
      <c r="E91" s="245">
        <f>E92+E93</f>
        <v>4200000</v>
      </c>
      <c r="F91" s="87">
        <f>E91-D91</f>
        <v>-4116100</v>
      </c>
      <c r="G91" s="131">
        <f>E91/D91*100</f>
        <v>50.504443188513847</v>
      </c>
      <c r="H91" s="287"/>
      <c r="I91" s="84"/>
      <c r="J91" s="84"/>
      <c r="K91" s="105"/>
      <c r="L91" s="84"/>
      <c r="M91" s="84"/>
      <c r="N91" s="105"/>
      <c r="O91" s="105"/>
      <c r="P91" s="80"/>
      <c r="Q91" s="86"/>
    </row>
    <row r="92" spans="1:17" s="72" customFormat="1" ht="20.100000000000001" customHeight="1" x14ac:dyDescent="0.15">
      <c r="A92" s="218"/>
      <c r="B92" s="134"/>
      <c r="C92" s="135" t="s">
        <v>89</v>
      </c>
      <c r="D92" s="88">
        <v>0</v>
      </c>
      <c r="E92" s="296">
        <f>I92*L92</f>
        <v>0</v>
      </c>
      <c r="F92" s="89">
        <f>E92-D92</f>
        <v>0</v>
      </c>
      <c r="G92" s="206">
        <v>0</v>
      </c>
      <c r="H92" s="90" t="s">
        <v>89</v>
      </c>
      <c r="I92" s="98">
        <v>0</v>
      </c>
      <c r="J92" s="98" t="s">
        <v>20</v>
      </c>
      <c r="K92" s="98" t="s">
        <v>27</v>
      </c>
      <c r="L92" s="98">
        <v>1</v>
      </c>
      <c r="M92" s="98" t="s">
        <v>15</v>
      </c>
      <c r="N92" s="98"/>
      <c r="O92" s="98"/>
      <c r="P92" s="99"/>
      <c r="Q92" s="66">
        <f>I92*L92</f>
        <v>0</v>
      </c>
    </row>
    <row r="93" spans="1:17" s="72" customFormat="1" ht="20.100000000000001" customHeight="1" x14ac:dyDescent="0.15">
      <c r="A93" s="218"/>
      <c r="B93" s="136"/>
      <c r="C93" s="135" t="s">
        <v>90</v>
      </c>
      <c r="D93" s="88">
        <v>8316100</v>
      </c>
      <c r="E93" s="249">
        <f>Q93</f>
        <v>4200000</v>
      </c>
      <c r="F93" s="89">
        <f>E93-D93</f>
        <v>-4116100</v>
      </c>
      <c r="G93" s="121">
        <f>E93/D93*100</f>
        <v>50.504443188513847</v>
      </c>
      <c r="H93" s="90" t="s">
        <v>90</v>
      </c>
      <c r="I93" s="91"/>
      <c r="J93" s="91"/>
      <c r="K93" s="91"/>
      <c r="L93" s="91"/>
      <c r="M93" s="91"/>
      <c r="N93" s="91"/>
      <c r="O93" s="91"/>
      <c r="P93" s="92"/>
      <c r="Q93" s="67">
        <f>SUM(Q94:Q98)</f>
        <v>4200000</v>
      </c>
    </row>
    <row r="94" spans="1:17" s="72" customFormat="1" ht="20.100000000000001" customHeight="1" x14ac:dyDescent="0.15">
      <c r="A94" s="218"/>
      <c r="B94" s="136"/>
      <c r="C94" s="133"/>
      <c r="D94" s="100"/>
      <c r="E94" s="182"/>
      <c r="F94" s="95"/>
      <c r="G94" s="119"/>
      <c r="H94" s="97" t="s">
        <v>177</v>
      </c>
      <c r="I94" s="98">
        <v>2000000</v>
      </c>
      <c r="J94" s="98" t="s">
        <v>20</v>
      </c>
      <c r="K94" s="98" t="s">
        <v>27</v>
      </c>
      <c r="L94" s="146">
        <v>2</v>
      </c>
      <c r="M94" s="98" t="s">
        <v>15</v>
      </c>
      <c r="N94" s="98"/>
      <c r="O94" s="98"/>
      <c r="P94" s="99"/>
      <c r="Q94" s="66">
        <f>I94*L94</f>
        <v>4000000</v>
      </c>
    </row>
    <row r="95" spans="1:17" s="72" customFormat="1" ht="20.100000000000001" customHeight="1" x14ac:dyDescent="0.15">
      <c r="A95" s="218"/>
      <c r="B95" s="136"/>
      <c r="C95" s="133"/>
      <c r="D95" s="100"/>
      <c r="E95" s="182"/>
      <c r="F95" s="95"/>
      <c r="G95" s="119"/>
      <c r="H95" s="97" t="s">
        <v>178</v>
      </c>
      <c r="I95" s="98">
        <v>0</v>
      </c>
      <c r="J95" s="98" t="s">
        <v>20</v>
      </c>
      <c r="K95" s="98" t="s">
        <v>27</v>
      </c>
      <c r="L95" s="146">
        <v>2</v>
      </c>
      <c r="M95" s="98" t="s">
        <v>15</v>
      </c>
      <c r="N95" s="98"/>
      <c r="O95" s="98"/>
      <c r="P95" s="99"/>
      <c r="Q95" s="66">
        <f>I95*L95</f>
        <v>0</v>
      </c>
    </row>
    <row r="96" spans="1:17" s="72" customFormat="1" ht="20.100000000000001" customHeight="1" x14ac:dyDescent="0.15">
      <c r="A96" s="218"/>
      <c r="B96" s="136"/>
      <c r="C96" s="133"/>
      <c r="D96" s="113"/>
      <c r="E96" s="182"/>
      <c r="F96" s="95"/>
      <c r="G96" s="119"/>
      <c r="H96" s="97" t="s">
        <v>179</v>
      </c>
      <c r="I96" s="98">
        <v>0</v>
      </c>
      <c r="J96" s="98" t="s">
        <v>20</v>
      </c>
      <c r="K96" s="98" t="s">
        <v>27</v>
      </c>
      <c r="L96" s="146">
        <v>1</v>
      </c>
      <c r="M96" s="98" t="s">
        <v>28</v>
      </c>
      <c r="N96" s="98" t="s">
        <v>27</v>
      </c>
      <c r="O96" s="98">
        <v>0</v>
      </c>
      <c r="P96" s="99" t="s">
        <v>31</v>
      </c>
      <c r="Q96" s="66">
        <f>I96*L96*O96</f>
        <v>0</v>
      </c>
    </row>
    <row r="97" spans="1:18" s="72" customFormat="1" ht="20.100000000000001" customHeight="1" x14ac:dyDescent="0.15">
      <c r="A97" s="218"/>
      <c r="B97" s="136"/>
      <c r="C97" s="133"/>
      <c r="D97" s="113"/>
      <c r="E97" s="182"/>
      <c r="F97" s="95"/>
      <c r="G97" s="119"/>
      <c r="H97" s="97" t="s">
        <v>180</v>
      </c>
      <c r="I97" s="98">
        <v>0</v>
      </c>
      <c r="J97" s="98" t="s">
        <v>20</v>
      </c>
      <c r="K97" s="98" t="s">
        <v>27</v>
      </c>
      <c r="L97" s="146">
        <v>1</v>
      </c>
      <c r="M97" s="98" t="s">
        <v>28</v>
      </c>
      <c r="N97" s="98" t="s">
        <v>27</v>
      </c>
      <c r="O97" s="98">
        <v>0</v>
      </c>
      <c r="P97" s="99" t="s">
        <v>15</v>
      </c>
      <c r="Q97" s="66">
        <f>I97*L97*O97</f>
        <v>0</v>
      </c>
    </row>
    <row r="98" spans="1:18" s="72" customFormat="1" ht="20.100000000000001" customHeight="1" x14ac:dyDescent="0.15">
      <c r="A98" s="218"/>
      <c r="B98" s="136"/>
      <c r="C98" s="133"/>
      <c r="D98" s="113"/>
      <c r="E98" s="182"/>
      <c r="F98" s="95"/>
      <c r="G98" s="119"/>
      <c r="H98" s="97" t="s">
        <v>181</v>
      </c>
      <c r="I98" s="98">
        <v>200000</v>
      </c>
      <c r="J98" s="98" t="s">
        <v>20</v>
      </c>
      <c r="K98" s="98" t="s">
        <v>27</v>
      </c>
      <c r="L98" s="98">
        <v>1</v>
      </c>
      <c r="M98" s="98" t="s">
        <v>15</v>
      </c>
      <c r="N98" s="98"/>
      <c r="O98" s="98"/>
      <c r="P98" s="99"/>
      <c r="Q98" s="66">
        <f>I98*L98</f>
        <v>200000</v>
      </c>
    </row>
    <row r="99" spans="1:18" s="72" customFormat="1" ht="20.100000000000001" customHeight="1" x14ac:dyDescent="0.15">
      <c r="A99" s="420" t="s">
        <v>17</v>
      </c>
      <c r="B99" s="420"/>
      <c r="C99" s="420"/>
      <c r="D99" s="129">
        <f>D100</f>
        <v>1000000</v>
      </c>
      <c r="E99" s="288">
        <f>E100</f>
        <v>1000000</v>
      </c>
      <c r="F99" s="82">
        <f t="shared" ref="F99:F110" si="6">E99-D99</f>
        <v>0</v>
      </c>
      <c r="G99" s="130">
        <f t="shared" ref="G99:G110" si="7">E99/D99*100</f>
        <v>100</v>
      </c>
      <c r="H99" s="83"/>
      <c r="I99" s="84"/>
      <c r="J99" s="84"/>
      <c r="K99" s="84"/>
      <c r="L99" s="84"/>
      <c r="M99" s="84"/>
      <c r="N99" s="84"/>
      <c r="O99" s="84"/>
      <c r="P99" s="85"/>
      <c r="Q99" s="86"/>
    </row>
    <row r="100" spans="1:18" s="72" customFormat="1" ht="20.100000000000001" customHeight="1" x14ac:dyDescent="0.15">
      <c r="A100" s="226"/>
      <c r="B100" s="414" t="s">
        <v>17</v>
      </c>
      <c r="C100" s="388"/>
      <c r="D100" s="102">
        <f>D101</f>
        <v>1000000</v>
      </c>
      <c r="E100" s="276">
        <f>E101</f>
        <v>1000000</v>
      </c>
      <c r="F100" s="87">
        <f t="shared" si="6"/>
        <v>0</v>
      </c>
      <c r="G100" s="131">
        <f t="shared" si="7"/>
        <v>100</v>
      </c>
      <c r="H100" s="287"/>
      <c r="I100" s="105"/>
      <c r="J100" s="84"/>
      <c r="K100" s="105"/>
      <c r="L100" s="84"/>
      <c r="M100" s="84"/>
      <c r="N100" s="84"/>
      <c r="O100" s="84"/>
      <c r="P100" s="80"/>
      <c r="Q100" s="86"/>
    </row>
    <row r="101" spans="1:18" s="72" customFormat="1" ht="20.100000000000001" customHeight="1" x14ac:dyDescent="0.15">
      <c r="A101" s="224"/>
      <c r="B101" s="112"/>
      <c r="C101" s="110" t="s">
        <v>17</v>
      </c>
      <c r="D101" s="102">
        <v>1000000</v>
      </c>
      <c r="E101" s="276">
        <f>Q102</f>
        <v>1000000</v>
      </c>
      <c r="F101" s="87">
        <f t="shared" si="6"/>
        <v>0</v>
      </c>
      <c r="G101" s="131">
        <f t="shared" si="7"/>
        <v>100</v>
      </c>
      <c r="H101" s="287" t="s">
        <v>17</v>
      </c>
      <c r="I101" s="105"/>
      <c r="J101" s="84"/>
      <c r="K101" s="105"/>
      <c r="L101" s="84"/>
      <c r="M101" s="84"/>
      <c r="N101" s="84"/>
      <c r="O101" s="84"/>
      <c r="P101" s="80"/>
      <c r="Q101" s="86"/>
    </row>
    <row r="102" spans="1:18" s="72" customFormat="1" ht="20.100000000000001" customHeight="1" x14ac:dyDescent="0.15">
      <c r="A102" s="207"/>
      <c r="B102" s="208"/>
      <c r="C102" s="221"/>
      <c r="D102" s="102"/>
      <c r="E102" s="276"/>
      <c r="F102" s="87"/>
      <c r="G102" s="131"/>
      <c r="H102" s="97" t="s">
        <v>17</v>
      </c>
      <c r="I102" s="98">
        <v>500000</v>
      </c>
      <c r="J102" s="91" t="s">
        <v>20</v>
      </c>
      <c r="K102" s="98" t="s">
        <v>27</v>
      </c>
      <c r="L102" s="91">
        <v>2</v>
      </c>
      <c r="M102" s="91" t="s">
        <v>15</v>
      </c>
      <c r="N102" s="91"/>
      <c r="O102" s="91"/>
      <c r="P102" s="99"/>
      <c r="Q102" s="285">
        <f>I102*L102</f>
        <v>1000000</v>
      </c>
    </row>
    <row r="103" spans="1:18" s="72" customFormat="1" ht="20.100000000000001" customHeight="1" x14ac:dyDescent="0.15">
      <c r="A103" s="399" t="s">
        <v>91</v>
      </c>
      <c r="B103" s="412"/>
      <c r="C103" s="388"/>
      <c r="D103" s="129">
        <f>D104</f>
        <v>2903640</v>
      </c>
      <c r="E103" s="288">
        <f>E104</f>
        <v>5441340</v>
      </c>
      <c r="F103" s="82">
        <f t="shared" si="6"/>
        <v>2537700</v>
      </c>
      <c r="G103" s="130">
        <f t="shared" si="7"/>
        <v>187.39719799975202</v>
      </c>
      <c r="H103" s="297"/>
      <c r="I103" s="167"/>
      <c r="J103" s="167"/>
      <c r="K103" s="84"/>
      <c r="L103" s="167"/>
      <c r="M103" s="167"/>
      <c r="N103" s="167"/>
      <c r="O103" s="167"/>
      <c r="P103" s="85"/>
      <c r="Q103" s="86"/>
    </row>
    <row r="104" spans="1:18" s="72" customFormat="1" ht="20.100000000000001" customHeight="1" x14ac:dyDescent="0.15">
      <c r="A104" s="227"/>
      <c r="B104" s="419" t="s">
        <v>91</v>
      </c>
      <c r="C104" s="388"/>
      <c r="D104" s="41">
        <f>D105+D106</f>
        <v>2903640</v>
      </c>
      <c r="E104" s="276">
        <f>E105+E106</f>
        <v>5441340</v>
      </c>
      <c r="F104" s="87">
        <f t="shared" si="6"/>
        <v>2537700</v>
      </c>
      <c r="G104" s="131">
        <f t="shared" si="7"/>
        <v>187.39719799975202</v>
      </c>
      <c r="H104" s="83"/>
      <c r="I104" s="84"/>
      <c r="J104" s="84"/>
      <c r="K104" s="84"/>
      <c r="L104" s="84"/>
      <c r="M104" s="84"/>
      <c r="N104" s="84"/>
      <c r="O104" s="84"/>
      <c r="P104" s="85"/>
      <c r="Q104" s="86"/>
    </row>
    <row r="105" spans="1:18" s="72" customFormat="1" ht="20.100000000000001" customHeight="1" x14ac:dyDescent="0.15">
      <c r="A105" s="218"/>
      <c r="B105" s="225"/>
      <c r="C105" s="223" t="s">
        <v>8</v>
      </c>
      <c r="D105" s="41">
        <v>2903640</v>
      </c>
      <c r="E105" s="276">
        <f>I105*L105</f>
        <v>5441340</v>
      </c>
      <c r="F105" s="87">
        <f t="shared" si="6"/>
        <v>2537700</v>
      </c>
      <c r="G105" s="131">
        <f t="shared" si="7"/>
        <v>187.39719799975202</v>
      </c>
      <c r="H105" s="83" t="s">
        <v>8</v>
      </c>
      <c r="I105" s="171">
        <v>5441340</v>
      </c>
      <c r="J105" s="84" t="s">
        <v>20</v>
      </c>
      <c r="K105" s="105" t="s">
        <v>27</v>
      </c>
      <c r="L105" s="84">
        <v>1</v>
      </c>
      <c r="M105" s="84" t="s">
        <v>15</v>
      </c>
      <c r="N105" s="84"/>
      <c r="O105" s="84"/>
      <c r="P105" s="85"/>
      <c r="Q105" s="86"/>
    </row>
    <row r="106" spans="1:18" s="72" customFormat="1" ht="20.100000000000001" customHeight="1" x14ac:dyDescent="0.15">
      <c r="A106" s="224"/>
      <c r="B106" s="220"/>
      <c r="C106" s="220" t="s">
        <v>92</v>
      </c>
      <c r="D106" s="41">
        <v>0</v>
      </c>
      <c r="E106" s="296">
        <f>I106*L106</f>
        <v>0</v>
      </c>
      <c r="F106" s="87">
        <f t="shared" si="6"/>
        <v>0</v>
      </c>
      <c r="G106" s="206">
        <v>0</v>
      </c>
      <c r="H106" s="83" t="s">
        <v>92</v>
      </c>
      <c r="I106" s="84">
        <v>0</v>
      </c>
      <c r="J106" s="84" t="s">
        <v>20</v>
      </c>
      <c r="K106" s="105" t="s">
        <v>27</v>
      </c>
      <c r="L106" s="84">
        <v>1</v>
      </c>
      <c r="M106" s="84" t="s">
        <v>15</v>
      </c>
      <c r="N106" s="84"/>
      <c r="O106" s="84"/>
      <c r="P106" s="85"/>
      <c r="Q106" s="86"/>
    </row>
    <row r="107" spans="1:18" s="72" customFormat="1" ht="20.100000000000001" customHeight="1" x14ac:dyDescent="0.15">
      <c r="A107" s="399" t="s">
        <v>93</v>
      </c>
      <c r="B107" s="412"/>
      <c r="C107" s="388"/>
      <c r="D107" s="129">
        <f>D108</f>
        <v>20000000</v>
      </c>
      <c r="E107" s="288">
        <f>E108</f>
        <v>30000000</v>
      </c>
      <c r="F107" s="82">
        <f t="shared" si="6"/>
        <v>10000000</v>
      </c>
      <c r="G107" s="130">
        <f t="shared" si="7"/>
        <v>150</v>
      </c>
      <c r="H107" s="83"/>
      <c r="I107" s="84"/>
      <c r="J107" s="84"/>
      <c r="K107" s="84"/>
      <c r="L107" s="84"/>
      <c r="M107" s="84"/>
      <c r="N107" s="84"/>
      <c r="O107" s="84"/>
      <c r="P107" s="85"/>
      <c r="Q107" s="86"/>
    </row>
    <row r="108" spans="1:18" s="72" customFormat="1" ht="20.100000000000001" customHeight="1" x14ac:dyDescent="0.15">
      <c r="A108" s="316"/>
      <c r="B108" s="417" t="s">
        <v>94</v>
      </c>
      <c r="C108" s="418"/>
      <c r="D108" s="317">
        <f>D109+D110</f>
        <v>20000000</v>
      </c>
      <c r="E108" s="298">
        <f>E109+E110</f>
        <v>30000000</v>
      </c>
      <c r="F108" s="317">
        <f t="shared" si="6"/>
        <v>10000000</v>
      </c>
      <c r="G108" s="318">
        <f t="shared" si="7"/>
        <v>150</v>
      </c>
      <c r="H108" s="299"/>
      <c r="I108" s="202"/>
      <c r="J108" s="202"/>
      <c r="K108" s="202"/>
      <c r="L108" s="202"/>
      <c r="M108" s="202"/>
      <c r="N108" s="202"/>
      <c r="O108" s="202"/>
      <c r="P108" s="319"/>
      <c r="Q108" s="111"/>
    </row>
    <row r="109" spans="1:18" s="72" customFormat="1" ht="20.100000000000001" customHeight="1" x14ac:dyDescent="0.15">
      <c r="A109" s="320"/>
      <c r="B109" s="145"/>
      <c r="C109" s="321" t="s">
        <v>96</v>
      </c>
      <c r="D109" s="322">
        <v>10000000</v>
      </c>
      <c r="E109" s="323">
        <f>I109*L109</f>
        <v>15000000</v>
      </c>
      <c r="F109" s="322">
        <f t="shared" si="6"/>
        <v>5000000</v>
      </c>
      <c r="G109" s="324">
        <f t="shared" si="7"/>
        <v>150</v>
      </c>
      <c r="H109" s="325" t="s">
        <v>42</v>
      </c>
      <c r="I109" s="326">
        <v>7500000</v>
      </c>
      <c r="J109" s="326" t="s">
        <v>20</v>
      </c>
      <c r="K109" s="326" t="s">
        <v>27</v>
      </c>
      <c r="L109" s="326">
        <v>2</v>
      </c>
      <c r="M109" s="326" t="s">
        <v>15</v>
      </c>
      <c r="N109" s="326"/>
      <c r="O109" s="326"/>
      <c r="P109" s="327"/>
      <c r="Q109" s="285">
        <f>I109*L109</f>
        <v>15000000</v>
      </c>
      <c r="R109" s="377"/>
    </row>
    <row r="110" spans="1:18" s="72" customFormat="1" ht="20.100000000000001" customHeight="1" x14ac:dyDescent="0.15">
      <c r="A110" s="137"/>
      <c r="B110" s="116"/>
      <c r="C110" s="138" t="s">
        <v>95</v>
      </c>
      <c r="D110" s="139">
        <v>10000000</v>
      </c>
      <c r="E110" s="298">
        <f>I110*L110</f>
        <v>15000000</v>
      </c>
      <c r="F110" s="139">
        <f t="shared" si="6"/>
        <v>5000000</v>
      </c>
      <c r="G110" s="140">
        <f t="shared" si="7"/>
        <v>150</v>
      </c>
      <c r="H110" s="299" t="s">
        <v>54</v>
      </c>
      <c r="I110" s="202">
        <v>7500000</v>
      </c>
      <c r="J110" s="202" t="s">
        <v>20</v>
      </c>
      <c r="K110" s="202" t="s">
        <v>27</v>
      </c>
      <c r="L110" s="202">
        <v>2</v>
      </c>
      <c r="M110" s="202" t="s">
        <v>15</v>
      </c>
      <c r="N110" s="202"/>
      <c r="O110" s="202"/>
      <c r="P110" s="204"/>
      <c r="Q110" s="375">
        <f>I110*L110</f>
        <v>15000000</v>
      </c>
      <c r="R110" s="377"/>
    </row>
    <row r="111" spans="1:18" x14ac:dyDescent="0.15">
      <c r="Q111" s="376"/>
    </row>
  </sheetData>
  <mergeCells count="26">
    <mergeCell ref="A76:C76"/>
    <mergeCell ref="B77:C77"/>
    <mergeCell ref="A5:C5"/>
    <mergeCell ref="A6:C6"/>
    <mergeCell ref="A7:A11"/>
    <mergeCell ref="B7:C7"/>
    <mergeCell ref="B33:C33"/>
    <mergeCell ref="B37:C37"/>
    <mergeCell ref="A71:C71"/>
    <mergeCell ref="B72:C72"/>
    <mergeCell ref="C43:C44"/>
    <mergeCell ref="A1:P1"/>
    <mergeCell ref="A3:C3"/>
    <mergeCell ref="F3:G3"/>
    <mergeCell ref="N2:Q2"/>
    <mergeCell ref="H3:Q4"/>
    <mergeCell ref="D3:D4"/>
    <mergeCell ref="E3:E4"/>
    <mergeCell ref="A90:C90"/>
    <mergeCell ref="B91:C91"/>
    <mergeCell ref="A107:C107"/>
    <mergeCell ref="B108:C108"/>
    <mergeCell ref="A103:C103"/>
    <mergeCell ref="B104:C104"/>
    <mergeCell ref="A99:C99"/>
    <mergeCell ref="B100:C100"/>
  </mergeCells>
  <phoneticPr fontId="19" type="noConversion"/>
  <pageMargins left="0.78740157480314965" right="0.78740157480314965" top="0.98425196850393704" bottom="0.98425196850393704" header="0.51181102362204722" footer="0.51181102362204722"/>
  <pageSetup paperSize="9" scale="80" firstPageNumber="5" orientation="landscape" useFirstPageNumber="1" r:id="rId1"/>
  <headerFooter>
    <oddFooter>&amp;R&amp;"굴림,보통"&amp;9참좋은노인복지센터(2020.11.16)</oddFooter>
  </headerFooter>
  <rowBreaks count="4" manualBreakCount="4">
    <brk id="27" max="16" man="1"/>
    <brk id="54" max="16" man="1"/>
    <brk id="81" max="16" man="1"/>
    <brk id="108" max="16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51"/>
  <sheetViews>
    <sheetView showGridLines="0" view="pageBreakPreview" topLeftCell="A31" zoomScale="120" zoomScaleNormal="100" zoomScaleSheetLayoutView="120" workbookViewId="0">
      <selection activeCell="C42" sqref="C42:E42"/>
    </sheetView>
  </sheetViews>
  <sheetFormatPr defaultRowHeight="13.5" x14ac:dyDescent="0.15"/>
  <cols>
    <col min="1" max="2" width="15" style="11" customWidth="1"/>
    <col min="3" max="5" width="16.44140625" style="11" customWidth="1"/>
  </cols>
  <sheetData>
    <row r="1" spans="1:5" s="72" customFormat="1" ht="39" customHeight="1" x14ac:dyDescent="0.15">
      <c r="A1" s="453" t="s">
        <v>70</v>
      </c>
      <c r="B1" s="453"/>
      <c r="C1" s="453"/>
      <c r="D1" s="453"/>
      <c r="E1" s="453"/>
    </row>
    <row r="2" spans="1:5" s="72" customFormat="1" ht="21" customHeight="1" x14ac:dyDescent="0.15">
      <c r="A2" s="46" t="s">
        <v>71</v>
      </c>
      <c r="B2" s="46"/>
      <c r="C2" s="46"/>
      <c r="D2" s="46"/>
      <c r="E2" s="46"/>
    </row>
    <row r="3" spans="1:5" s="72" customFormat="1" ht="21" customHeight="1" x14ac:dyDescent="0.15">
      <c r="A3" s="46" t="s">
        <v>51</v>
      </c>
      <c r="B3" s="46"/>
      <c r="C3" s="46"/>
      <c r="D3" s="46"/>
      <c r="E3" s="46"/>
    </row>
    <row r="4" spans="1:5" s="72" customFormat="1" ht="14.25" customHeight="1" thickBot="1" x14ac:dyDescent="0.2">
      <c r="A4" s="372"/>
      <c r="B4" s="372"/>
      <c r="C4" s="372"/>
      <c r="D4" s="372"/>
      <c r="E4" s="35" t="s">
        <v>52</v>
      </c>
    </row>
    <row r="5" spans="1:5" s="72" customFormat="1" ht="21" customHeight="1" thickBot="1" x14ac:dyDescent="0.2">
      <c r="A5" s="444" t="s">
        <v>226</v>
      </c>
      <c r="B5" s="461" t="s">
        <v>227</v>
      </c>
      <c r="C5" s="364" t="s">
        <v>109</v>
      </c>
      <c r="D5" s="364" t="s">
        <v>213</v>
      </c>
      <c r="E5" s="365" t="s">
        <v>38</v>
      </c>
    </row>
    <row r="6" spans="1:5" s="72" customFormat="1" ht="21" customHeight="1" thickTop="1" thickBot="1" x14ac:dyDescent="0.2">
      <c r="A6" s="445"/>
      <c r="B6" s="462"/>
      <c r="C6" s="358" t="s">
        <v>212</v>
      </c>
      <c r="D6" s="42" t="s">
        <v>214</v>
      </c>
      <c r="E6" s="366" t="s">
        <v>7</v>
      </c>
    </row>
    <row r="7" spans="1:5" s="72" customFormat="1" ht="21" customHeight="1" thickTop="1" x14ac:dyDescent="0.15">
      <c r="A7" s="457" t="s">
        <v>202</v>
      </c>
      <c r="B7" s="463" t="s">
        <v>75</v>
      </c>
      <c r="C7" s="19">
        <f>세입예산!D8</f>
        <v>19440000</v>
      </c>
      <c r="D7" s="19">
        <f>세입예산!E8</f>
        <v>22848000</v>
      </c>
      <c r="E7" s="367">
        <f>D7-C7</f>
        <v>3408000</v>
      </c>
    </row>
    <row r="8" spans="1:5" s="72" customFormat="1" ht="21" customHeight="1" x14ac:dyDescent="0.15">
      <c r="A8" s="457"/>
      <c r="B8" s="449"/>
      <c r="C8" s="446" t="s">
        <v>219</v>
      </c>
      <c r="D8" s="447"/>
      <c r="E8" s="448"/>
    </row>
    <row r="9" spans="1:5" s="72" customFormat="1" ht="21" customHeight="1" x14ac:dyDescent="0.15">
      <c r="A9" s="451" t="s">
        <v>201</v>
      </c>
      <c r="B9" s="450" t="s">
        <v>201</v>
      </c>
      <c r="C9" s="19">
        <f>세입예산!D17</f>
        <v>272111200</v>
      </c>
      <c r="D9" s="19">
        <f>세입예산!E17</f>
        <v>313328800</v>
      </c>
      <c r="E9" s="367">
        <f>D9-C9</f>
        <v>41217600</v>
      </c>
    </row>
    <row r="10" spans="1:5" s="72" customFormat="1" ht="21" customHeight="1" x14ac:dyDescent="0.15">
      <c r="A10" s="452"/>
      <c r="B10" s="449"/>
      <c r="C10" s="446" t="s">
        <v>220</v>
      </c>
      <c r="D10" s="447"/>
      <c r="E10" s="448"/>
    </row>
    <row r="11" spans="1:5" s="72" customFormat="1" ht="21" customHeight="1" x14ac:dyDescent="0.15">
      <c r="A11" s="451" t="s">
        <v>108</v>
      </c>
      <c r="B11" s="450" t="s">
        <v>114</v>
      </c>
      <c r="C11" s="19">
        <f>세입예산!D32</f>
        <v>39231431</v>
      </c>
      <c r="D11" s="19">
        <f>세입예산!E32</f>
        <v>39000000</v>
      </c>
      <c r="E11" s="367">
        <f>D11-C11</f>
        <v>-231431</v>
      </c>
    </row>
    <row r="12" spans="1:5" s="72" customFormat="1" ht="21" customHeight="1" x14ac:dyDescent="0.15">
      <c r="A12" s="460"/>
      <c r="B12" s="415"/>
      <c r="C12" s="469" t="s">
        <v>228</v>
      </c>
      <c r="D12" s="470"/>
      <c r="E12" s="471"/>
    </row>
    <row r="13" spans="1:5" s="72" customFormat="1" ht="21" customHeight="1" x14ac:dyDescent="0.15">
      <c r="A13" s="460"/>
      <c r="B13" s="450" t="s">
        <v>115</v>
      </c>
      <c r="C13" s="19">
        <f>세입예산!D33</f>
        <v>250293</v>
      </c>
      <c r="D13" s="19">
        <f>세입예산!E33</f>
        <v>700000</v>
      </c>
      <c r="E13" s="367">
        <f>D13-C13</f>
        <v>449707</v>
      </c>
    </row>
    <row r="14" spans="1:5" s="72" customFormat="1" ht="21" customHeight="1" x14ac:dyDescent="0.15">
      <c r="A14" s="452"/>
      <c r="B14" s="449"/>
      <c r="C14" s="446" t="s">
        <v>229</v>
      </c>
      <c r="D14" s="447"/>
      <c r="E14" s="448"/>
    </row>
    <row r="15" spans="1:5" s="72" customFormat="1" ht="21" customHeight="1" x14ac:dyDescent="0.15">
      <c r="A15" s="458" t="s">
        <v>21</v>
      </c>
      <c r="B15" s="450" t="s">
        <v>82</v>
      </c>
      <c r="C15" s="41">
        <f>세입예산!D36</f>
        <v>19500000</v>
      </c>
      <c r="D15" s="41">
        <f>세입예산!E36</f>
        <v>12500000</v>
      </c>
      <c r="E15" s="373">
        <f>D15-C15</f>
        <v>-7000000</v>
      </c>
    </row>
    <row r="16" spans="1:5" s="72" customFormat="1" ht="21" customHeight="1" x14ac:dyDescent="0.15">
      <c r="A16" s="458"/>
      <c r="B16" s="415"/>
      <c r="C16" s="446" t="s">
        <v>230</v>
      </c>
      <c r="D16" s="447"/>
      <c r="E16" s="448"/>
    </row>
    <row r="17" spans="1:5" s="72" customFormat="1" ht="21" customHeight="1" x14ac:dyDescent="0.15">
      <c r="A17" s="458"/>
      <c r="B17" s="450" t="s">
        <v>81</v>
      </c>
      <c r="C17" s="360">
        <f>세입예산!D40</f>
        <v>17076</v>
      </c>
      <c r="D17" s="360">
        <f>세입예산!E40</f>
        <v>10200</v>
      </c>
      <c r="E17" s="374">
        <f>D17-C17</f>
        <v>-6876</v>
      </c>
    </row>
    <row r="18" spans="1:5" s="72" customFormat="1" ht="21" customHeight="1" thickBot="1" x14ac:dyDescent="0.2">
      <c r="A18" s="459"/>
      <c r="B18" s="468"/>
      <c r="C18" s="455" t="s">
        <v>231</v>
      </c>
      <c r="D18" s="455"/>
      <c r="E18" s="456"/>
    </row>
    <row r="19" spans="1:5" s="72" customFormat="1" ht="21" customHeight="1" x14ac:dyDescent="0.15">
      <c r="A19" s="7"/>
      <c r="B19" s="7"/>
      <c r="C19" s="8"/>
      <c r="D19" s="9"/>
      <c r="E19" s="10"/>
    </row>
    <row r="20" spans="1:5" s="72" customFormat="1" ht="21" customHeight="1" thickBot="1" x14ac:dyDescent="0.2">
      <c r="A20" s="454" t="s">
        <v>111</v>
      </c>
      <c r="B20" s="454"/>
      <c r="C20" s="454"/>
      <c r="D20" s="454"/>
      <c r="E20" s="454"/>
    </row>
    <row r="21" spans="1:5" s="72" customFormat="1" ht="21" customHeight="1" thickBot="1" x14ac:dyDescent="0.2">
      <c r="A21" s="444" t="s">
        <v>226</v>
      </c>
      <c r="B21" s="461" t="s">
        <v>227</v>
      </c>
      <c r="C21" s="364" t="s">
        <v>109</v>
      </c>
      <c r="D21" s="364" t="s">
        <v>213</v>
      </c>
      <c r="E21" s="365" t="s">
        <v>38</v>
      </c>
    </row>
    <row r="22" spans="1:5" s="72" customFormat="1" ht="21" customHeight="1" thickTop="1" thickBot="1" x14ac:dyDescent="0.2">
      <c r="A22" s="445"/>
      <c r="B22" s="462"/>
      <c r="C22" s="358" t="s">
        <v>212</v>
      </c>
      <c r="D22" s="42" t="s">
        <v>214</v>
      </c>
      <c r="E22" s="366" t="s">
        <v>7</v>
      </c>
    </row>
    <row r="23" spans="1:5" s="72" customFormat="1" ht="21.75" customHeight="1" thickTop="1" thickBot="1" x14ac:dyDescent="0.2">
      <c r="A23" s="477" t="s">
        <v>24</v>
      </c>
      <c r="B23" s="463" t="s">
        <v>84</v>
      </c>
      <c r="C23" s="43">
        <f>세출예산!D8</f>
        <v>236500800</v>
      </c>
      <c r="D23" s="43">
        <f>세출예산!E8</f>
        <v>258840000</v>
      </c>
      <c r="E23" s="367">
        <f>D23-C23</f>
        <v>22339200</v>
      </c>
    </row>
    <row r="24" spans="1:5" s="72" customFormat="1" ht="21.75" customHeight="1" thickTop="1" thickBot="1" x14ac:dyDescent="0.2">
      <c r="A24" s="477"/>
      <c r="B24" s="449"/>
      <c r="C24" s="469" t="s">
        <v>243</v>
      </c>
      <c r="D24" s="470"/>
      <c r="E24" s="471"/>
    </row>
    <row r="25" spans="1:5" s="72" customFormat="1" ht="21.75" customHeight="1" thickTop="1" thickBot="1" x14ac:dyDescent="0.2">
      <c r="A25" s="477"/>
      <c r="B25" s="450" t="s">
        <v>83</v>
      </c>
      <c r="C25" s="43">
        <f>세출예산!D12</f>
        <v>16010080</v>
      </c>
      <c r="D25" s="478">
        <f>세출예산!E12</f>
        <v>16450000</v>
      </c>
      <c r="E25" s="368">
        <f>D25-C25</f>
        <v>439920</v>
      </c>
    </row>
    <row r="26" spans="1:5" s="72" customFormat="1" ht="21.75" customHeight="1" thickTop="1" thickBot="1" x14ac:dyDescent="0.2">
      <c r="A26" s="477"/>
      <c r="B26" s="449"/>
      <c r="C26" s="469" t="s">
        <v>242</v>
      </c>
      <c r="D26" s="470"/>
      <c r="E26" s="471"/>
    </row>
    <row r="27" spans="1:5" s="72" customFormat="1" ht="21.75" customHeight="1" thickTop="1" thickBot="1" x14ac:dyDescent="0.2">
      <c r="A27" s="477"/>
      <c r="B27" s="450" t="s">
        <v>232</v>
      </c>
      <c r="C27" s="43">
        <f>세출예산!D25</f>
        <v>20513400</v>
      </c>
      <c r="D27" s="43">
        <f>세출예산!E25</f>
        <v>22411660</v>
      </c>
      <c r="E27" s="367">
        <f>D27-C27</f>
        <v>1898260</v>
      </c>
    </row>
    <row r="28" spans="1:5" s="72" customFormat="1" ht="21.75" customHeight="1" thickTop="1" thickBot="1" x14ac:dyDescent="0.2">
      <c r="A28" s="477"/>
      <c r="B28" s="449"/>
      <c r="C28" s="469" t="s">
        <v>245</v>
      </c>
      <c r="D28" s="470"/>
      <c r="E28" s="471"/>
    </row>
    <row r="29" spans="1:5" s="72" customFormat="1" ht="21.75" customHeight="1" thickTop="1" thickBot="1" x14ac:dyDescent="0.2">
      <c r="A29" s="477"/>
      <c r="B29" s="450" t="s">
        <v>233</v>
      </c>
      <c r="C29" s="363">
        <f>세출예산!D27</f>
        <v>23478980</v>
      </c>
      <c r="D29" s="43">
        <f>세출예산!E27</f>
        <v>25657000</v>
      </c>
      <c r="E29" s="367">
        <f>D29-C29</f>
        <v>2178020</v>
      </c>
    </row>
    <row r="30" spans="1:5" s="72" customFormat="1" ht="21.75" customHeight="1" thickTop="1" x14ac:dyDescent="0.15">
      <c r="A30" s="477"/>
      <c r="B30" s="449"/>
      <c r="C30" s="474" t="s">
        <v>244</v>
      </c>
      <c r="D30" s="475"/>
      <c r="E30" s="476"/>
    </row>
    <row r="31" spans="1:5" s="72" customFormat="1" ht="21.75" customHeight="1" x14ac:dyDescent="0.15">
      <c r="A31" s="451" t="s">
        <v>234</v>
      </c>
      <c r="B31" s="450" t="s">
        <v>241</v>
      </c>
      <c r="C31" s="19">
        <f>세출예산!D39</f>
        <v>12600000</v>
      </c>
      <c r="D31" s="19">
        <f>세출예산!E39</f>
        <v>11800000</v>
      </c>
      <c r="E31" s="367">
        <f>D31-C31</f>
        <v>-800000</v>
      </c>
    </row>
    <row r="32" spans="1:5" s="72" customFormat="1" ht="21.75" customHeight="1" x14ac:dyDescent="0.15">
      <c r="A32" s="460"/>
      <c r="B32" s="415"/>
      <c r="C32" s="469" t="s">
        <v>249</v>
      </c>
      <c r="D32" s="470"/>
      <c r="E32" s="471"/>
    </row>
    <row r="33" spans="1:5" s="72" customFormat="1" ht="21.75" customHeight="1" x14ac:dyDescent="0.15">
      <c r="A33" s="460"/>
      <c r="B33" s="450" t="s">
        <v>235</v>
      </c>
      <c r="C33" s="19">
        <f>세출예산!D52</f>
        <v>2080000</v>
      </c>
      <c r="D33" s="19">
        <f>세출예산!E52</f>
        <v>2440000</v>
      </c>
      <c r="E33" s="367">
        <f>D33-C33</f>
        <v>360000</v>
      </c>
    </row>
    <row r="34" spans="1:5" s="72" customFormat="1" ht="21.75" customHeight="1" x14ac:dyDescent="0.15">
      <c r="A34" s="460"/>
      <c r="B34" s="415"/>
      <c r="C34" s="469" t="s">
        <v>248</v>
      </c>
      <c r="D34" s="470"/>
      <c r="E34" s="471"/>
    </row>
    <row r="35" spans="1:5" s="72" customFormat="1" ht="21.75" customHeight="1" x14ac:dyDescent="0.15">
      <c r="A35" s="460"/>
      <c r="B35" s="450" t="s">
        <v>236</v>
      </c>
      <c r="C35" s="19">
        <f>세출예산!D58</f>
        <v>14037000</v>
      </c>
      <c r="D35" s="19">
        <f>세출예산!E58</f>
        <v>14837000</v>
      </c>
      <c r="E35" s="367">
        <f>D35-C35</f>
        <v>800000</v>
      </c>
    </row>
    <row r="36" spans="1:5" s="72" customFormat="1" ht="21.75" customHeight="1" x14ac:dyDescent="0.15">
      <c r="A36" s="452"/>
      <c r="B36" s="449"/>
      <c r="C36" s="446" t="s">
        <v>237</v>
      </c>
      <c r="D36" s="447"/>
      <c r="E36" s="448"/>
    </row>
    <row r="37" spans="1:5" s="72" customFormat="1" ht="21.75" customHeight="1" x14ac:dyDescent="0.15">
      <c r="A37" s="451" t="s">
        <v>182</v>
      </c>
      <c r="B37" s="450" t="s">
        <v>221</v>
      </c>
      <c r="C37" s="378">
        <f>세출예산!D74</f>
        <v>6000000</v>
      </c>
      <c r="D37" s="184">
        <f>세출예산!E74</f>
        <v>3600000</v>
      </c>
      <c r="E37" s="367">
        <f>D37-C37</f>
        <v>-2400000</v>
      </c>
    </row>
    <row r="38" spans="1:5" s="72" customFormat="1" ht="21.75" customHeight="1" x14ac:dyDescent="0.15">
      <c r="A38" s="460"/>
      <c r="B38" s="449"/>
      <c r="C38" s="446" t="s">
        <v>251</v>
      </c>
      <c r="D38" s="447"/>
      <c r="E38" s="448"/>
    </row>
    <row r="39" spans="1:5" s="72" customFormat="1" ht="21.75" customHeight="1" x14ac:dyDescent="0.15">
      <c r="A39" s="460"/>
      <c r="B39" s="415" t="s">
        <v>250</v>
      </c>
      <c r="C39" s="184">
        <f>세출예산!D75</f>
        <v>0</v>
      </c>
      <c r="D39" s="378">
        <f>세출예산!E75</f>
        <v>3600000</v>
      </c>
      <c r="E39" s="368">
        <f>D39-C39</f>
        <v>3600000</v>
      </c>
    </row>
    <row r="40" spans="1:5" s="72" customFormat="1" ht="21.75" customHeight="1" x14ac:dyDescent="0.15">
      <c r="A40" s="452"/>
      <c r="B40" s="449"/>
      <c r="C40" s="446" t="s">
        <v>252</v>
      </c>
      <c r="D40" s="447"/>
      <c r="E40" s="448"/>
    </row>
    <row r="41" spans="1:5" s="72" customFormat="1" ht="21.75" customHeight="1" x14ac:dyDescent="0.15">
      <c r="A41" s="472" t="s">
        <v>86</v>
      </c>
      <c r="B41" s="450" t="s">
        <v>87</v>
      </c>
      <c r="C41" s="184">
        <f>세출예산!D78</f>
        <v>7700000</v>
      </c>
      <c r="D41" s="378">
        <f>세출예산!E78</f>
        <v>8700000</v>
      </c>
      <c r="E41" s="369">
        <f>D41-C41</f>
        <v>1000000</v>
      </c>
    </row>
    <row r="42" spans="1:5" s="72" customFormat="1" ht="21.75" customHeight="1" x14ac:dyDescent="0.15">
      <c r="A42" s="473"/>
      <c r="B42" s="449"/>
      <c r="C42" s="446" t="s">
        <v>253</v>
      </c>
      <c r="D42" s="447"/>
      <c r="E42" s="448"/>
    </row>
    <row r="43" spans="1:5" s="72" customFormat="1" ht="21.75" customHeight="1" x14ac:dyDescent="0.15">
      <c r="A43" s="451" t="s">
        <v>110</v>
      </c>
      <c r="B43" s="450" t="s">
        <v>90</v>
      </c>
      <c r="C43" s="19">
        <f>세출예산!D93</f>
        <v>8316100</v>
      </c>
      <c r="D43" s="19">
        <f>세출예산!E93</f>
        <v>4200000</v>
      </c>
      <c r="E43" s="367">
        <f>D43-C43</f>
        <v>-4116100</v>
      </c>
    </row>
    <row r="44" spans="1:5" s="72" customFormat="1" ht="21.75" customHeight="1" x14ac:dyDescent="0.15">
      <c r="A44" s="452"/>
      <c r="B44" s="449"/>
      <c r="C44" s="446" t="s">
        <v>222</v>
      </c>
      <c r="D44" s="447"/>
      <c r="E44" s="448"/>
    </row>
    <row r="45" spans="1:5" s="72" customFormat="1" ht="21.75" customHeight="1" x14ac:dyDescent="0.15">
      <c r="A45" s="451" t="s">
        <v>72</v>
      </c>
      <c r="B45" s="450" t="s">
        <v>72</v>
      </c>
      <c r="C45" s="58">
        <f>세출예산!D105</f>
        <v>2903640</v>
      </c>
      <c r="D45" s="58">
        <f>세출예산!E105</f>
        <v>5441340</v>
      </c>
      <c r="E45" s="370">
        <f>D45-C45</f>
        <v>2537700</v>
      </c>
    </row>
    <row r="46" spans="1:5" s="72" customFormat="1" ht="21.75" customHeight="1" x14ac:dyDescent="0.15">
      <c r="A46" s="452"/>
      <c r="B46" s="449"/>
      <c r="C46" s="446" t="s">
        <v>223</v>
      </c>
      <c r="D46" s="447"/>
      <c r="E46" s="448"/>
    </row>
    <row r="47" spans="1:5" s="72" customFormat="1" ht="21.75" customHeight="1" x14ac:dyDescent="0.15">
      <c r="A47" s="466" t="s">
        <v>240</v>
      </c>
      <c r="B47" s="415" t="s">
        <v>238</v>
      </c>
      <c r="C47" s="360">
        <f>세출예산!D109</f>
        <v>10000000</v>
      </c>
      <c r="D47" s="360">
        <f>세출예산!E109</f>
        <v>15000000</v>
      </c>
      <c r="E47" s="371">
        <f>D47-C47</f>
        <v>5000000</v>
      </c>
    </row>
    <row r="48" spans="1:5" s="72" customFormat="1" ht="21.75" customHeight="1" x14ac:dyDescent="0.15">
      <c r="A48" s="460"/>
      <c r="B48" s="415"/>
      <c r="C48" s="446" t="s">
        <v>246</v>
      </c>
      <c r="D48" s="447"/>
      <c r="E48" s="448"/>
    </row>
    <row r="49" spans="1:5" s="72" customFormat="1" ht="21.75" customHeight="1" x14ac:dyDescent="0.15">
      <c r="A49" s="460"/>
      <c r="B49" s="450" t="s">
        <v>239</v>
      </c>
      <c r="C49" s="360">
        <f>세출예산!D110</f>
        <v>10000000</v>
      </c>
      <c r="D49" s="360">
        <f>세출예산!E110</f>
        <v>15000000</v>
      </c>
      <c r="E49" s="371">
        <f>D49-C49</f>
        <v>5000000</v>
      </c>
    </row>
    <row r="50" spans="1:5" s="72" customFormat="1" ht="21.75" customHeight="1" thickBot="1" x14ac:dyDescent="0.2">
      <c r="A50" s="467"/>
      <c r="B50" s="468"/>
      <c r="C50" s="464" t="s">
        <v>247</v>
      </c>
      <c r="D50" s="464"/>
      <c r="E50" s="465"/>
    </row>
    <row r="51" spans="1:5" s="72" customFormat="1" x14ac:dyDescent="0.15">
      <c r="A51" s="141"/>
      <c r="B51" s="141"/>
      <c r="C51" s="142"/>
      <c r="D51" s="142"/>
      <c r="E51" s="142"/>
    </row>
  </sheetData>
  <mergeCells count="57">
    <mergeCell ref="C30:E30"/>
    <mergeCell ref="A31:A36"/>
    <mergeCell ref="C36:E36"/>
    <mergeCell ref="B35:B36"/>
    <mergeCell ref="C34:E34"/>
    <mergeCell ref="A23:A30"/>
    <mergeCell ref="C24:E24"/>
    <mergeCell ref="B31:B32"/>
    <mergeCell ref="A41:A42"/>
    <mergeCell ref="B41:B42"/>
    <mergeCell ref="C42:E42"/>
    <mergeCell ref="C32:E32"/>
    <mergeCell ref="A43:A44"/>
    <mergeCell ref="C44:E44"/>
    <mergeCell ref="C50:E50"/>
    <mergeCell ref="A37:A40"/>
    <mergeCell ref="C40:E40"/>
    <mergeCell ref="A45:A46"/>
    <mergeCell ref="C46:E46"/>
    <mergeCell ref="B43:B44"/>
    <mergeCell ref="B45:B46"/>
    <mergeCell ref="A47:A50"/>
    <mergeCell ref="B47:B48"/>
    <mergeCell ref="B49:B50"/>
    <mergeCell ref="C48:E48"/>
    <mergeCell ref="A1:E1"/>
    <mergeCell ref="A20:E20"/>
    <mergeCell ref="C8:E8"/>
    <mergeCell ref="C18:E18"/>
    <mergeCell ref="A7:A8"/>
    <mergeCell ref="A15:A18"/>
    <mergeCell ref="A5:A6"/>
    <mergeCell ref="A11:A14"/>
    <mergeCell ref="C14:E14"/>
    <mergeCell ref="B5:B6"/>
    <mergeCell ref="B7:B8"/>
    <mergeCell ref="B9:B10"/>
    <mergeCell ref="B11:B12"/>
    <mergeCell ref="B13:B14"/>
    <mergeCell ref="B15:B16"/>
    <mergeCell ref="B17:B18"/>
    <mergeCell ref="A21:A22"/>
    <mergeCell ref="C38:E38"/>
    <mergeCell ref="B39:B40"/>
    <mergeCell ref="B37:B38"/>
    <mergeCell ref="A9:A10"/>
    <mergeCell ref="C10:E10"/>
    <mergeCell ref="B21:B22"/>
    <mergeCell ref="B23:B24"/>
    <mergeCell ref="B25:B26"/>
    <mergeCell ref="B27:B28"/>
    <mergeCell ref="B29:B30"/>
    <mergeCell ref="C12:E12"/>
    <mergeCell ref="C16:E16"/>
    <mergeCell ref="C26:E26"/>
    <mergeCell ref="C28:E28"/>
    <mergeCell ref="B33:B34"/>
  </mergeCells>
  <phoneticPr fontId="19" type="noConversion"/>
  <pageMargins left="0.78740157480314965" right="0.74803149606299213" top="0.98425196850393704" bottom="0.98425196850393704" header="0.51181102362204722" footer="0.51181102362204722"/>
  <pageSetup paperSize="9" scale="89" firstPageNumber="10" orientation="portrait" useFirstPageNumber="1" r:id="rId1"/>
  <headerFooter>
    <oddFooter>&amp;R&amp;"굴림,보통"&amp;9참좋은노인복지센터(2020.11.16)</oddFooter>
  </headerFooter>
  <rowBreaks count="1" manualBreakCount="1">
    <brk id="36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6</vt:i4>
      </vt:variant>
      <vt:variant>
        <vt:lpstr>이름 지정된 범위</vt:lpstr>
      </vt:variant>
      <vt:variant>
        <vt:i4>8</vt:i4>
      </vt:variant>
    </vt:vector>
  </HeadingPairs>
  <TitlesOfParts>
    <vt:vector size="14" baseType="lpstr">
      <vt:lpstr>표지</vt:lpstr>
      <vt:lpstr>예산총칙</vt:lpstr>
      <vt:lpstr>예산총괄</vt:lpstr>
      <vt:lpstr>세입예산</vt:lpstr>
      <vt:lpstr>세출예산</vt:lpstr>
      <vt:lpstr>예산증감내용</vt:lpstr>
      <vt:lpstr>세입예산!Consolidate_Area</vt:lpstr>
      <vt:lpstr>세출예산!Consolidate_Area</vt:lpstr>
      <vt:lpstr>예산증감내용!Consolidate_Area</vt:lpstr>
      <vt:lpstr>예산총괄!Consolidate_Area</vt:lpstr>
      <vt:lpstr>표지!Consolidate_Area</vt:lpstr>
      <vt:lpstr>세입예산!Print_Area</vt:lpstr>
      <vt:lpstr>세출예산!Print_Area</vt:lpstr>
      <vt:lpstr>예산증감내용!Print_Area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 PC</dc:creator>
  <cp:lastModifiedBy>USER</cp:lastModifiedBy>
  <cp:revision>91</cp:revision>
  <cp:lastPrinted>2020-11-20T10:24:23Z</cp:lastPrinted>
  <dcterms:created xsi:type="dcterms:W3CDTF">2016-12-07T07:13:09Z</dcterms:created>
  <dcterms:modified xsi:type="dcterms:W3CDTF">2020-11-23T06:35:54Z</dcterms:modified>
</cp:coreProperties>
</file>