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610" windowHeight="9960"/>
  </bookViews>
  <sheets>
    <sheet name="예산총칙" sheetId="8" r:id="rId1"/>
    <sheet name="추경예산표지" sheetId="2" r:id="rId2"/>
    <sheet name="세입세출총괄" sheetId="5" r:id="rId3"/>
    <sheet name="2차추가경정" sheetId="1" r:id="rId4"/>
    <sheet name="추경사유" sheetId="6" r:id="rId5"/>
  </sheets>
  <calcPr calcId="125725"/>
</workbook>
</file>

<file path=xl/calcChain.xml><?xml version="1.0" encoding="utf-8"?>
<calcChain xmlns="http://schemas.openxmlformats.org/spreadsheetml/2006/main">
  <c r="M54" i="5"/>
  <c r="L53"/>
  <c r="M53" s="1"/>
  <c r="K53"/>
  <c r="L52"/>
  <c r="M52" s="1"/>
  <c r="K52"/>
  <c r="M51"/>
  <c r="L50"/>
  <c r="M50" s="1"/>
  <c r="K50"/>
  <c r="L49"/>
  <c r="M49" s="1"/>
  <c r="K49"/>
  <c r="M48"/>
  <c r="L47"/>
  <c r="M47" s="1"/>
  <c r="K47"/>
  <c r="L46"/>
  <c r="M46" s="1"/>
  <c r="K46"/>
  <c r="M45"/>
  <c r="L44"/>
  <c r="M44" s="1"/>
  <c r="K44"/>
  <c r="L43"/>
  <c r="M43" s="1"/>
  <c r="K43"/>
  <c r="M42"/>
  <c r="L41"/>
  <c r="M41" s="1"/>
  <c r="K41"/>
  <c r="L40"/>
  <c r="K40"/>
  <c r="M40" s="1"/>
  <c r="M39"/>
  <c r="L38"/>
  <c r="K38"/>
  <c r="M38" s="1"/>
  <c r="M37"/>
  <c r="M36"/>
  <c r="M35"/>
  <c r="M34"/>
  <c r="M33"/>
  <c r="M32"/>
  <c r="F32"/>
  <c r="L31"/>
  <c r="M31" s="1"/>
  <c r="K31"/>
  <c r="F31"/>
  <c r="L30"/>
  <c r="M30" s="1"/>
  <c r="K30"/>
  <c r="F30"/>
  <c r="M29"/>
  <c r="E29"/>
  <c r="F29" s="1"/>
  <c r="D29"/>
  <c r="M28"/>
  <c r="E28"/>
  <c r="F28" s="1"/>
  <c r="D28"/>
  <c r="M27"/>
  <c r="F27"/>
  <c r="L26"/>
  <c r="M26" s="1"/>
  <c r="K26"/>
  <c r="F26"/>
  <c r="L25"/>
  <c r="M25" s="1"/>
  <c r="K25"/>
  <c r="E25"/>
  <c r="F25" s="1"/>
  <c r="D25"/>
  <c r="M24"/>
  <c r="E24"/>
  <c r="D24"/>
  <c r="F24" s="1"/>
  <c r="M23"/>
  <c r="F23"/>
  <c r="M22"/>
  <c r="E22"/>
  <c r="D22"/>
  <c r="F22" s="1"/>
  <c r="M21"/>
  <c r="E21"/>
  <c r="D21"/>
  <c r="F21" s="1"/>
  <c r="M20"/>
  <c r="F20"/>
  <c r="L19"/>
  <c r="M19" s="1"/>
  <c r="K19"/>
  <c r="E19"/>
  <c r="D19"/>
  <c r="F19" s="1"/>
  <c r="M18"/>
  <c r="E18"/>
  <c r="D18"/>
  <c r="F18" s="1"/>
  <c r="M17"/>
  <c r="F17"/>
  <c r="M16"/>
  <c r="F16"/>
  <c r="L15"/>
  <c r="M15" s="1"/>
  <c r="K15"/>
  <c r="E15"/>
  <c r="D15"/>
  <c r="F15" s="1"/>
  <c r="M14"/>
  <c r="E14"/>
  <c r="D14"/>
  <c r="F14" s="1"/>
  <c r="M13"/>
  <c r="F13"/>
  <c r="M12"/>
  <c r="F12"/>
  <c r="M11"/>
  <c r="E11"/>
  <c r="F11" s="1"/>
  <c r="D11"/>
  <c r="M10"/>
  <c r="E10"/>
  <c r="F10" s="1"/>
  <c r="D10"/>
  <c r="M9"/>
  <c r="F9"/>
  <c r="L8"/>
  <c r="K8"/>
  <c r="E8"/>
  <c r="F8" s="1"/>
  <c r="D8"/>
  <c r="L7"/>
  <c r="K7"/>
  <c r="E7"/>
  <c r="F7" s="1"/>
  <c r="D7"/>
  <c r="L6"/>
  <c r="K6"/>
  <c r="E6"/>
  <c r="F6" s="1"/>
  <c r="D6"/>
  <c r="D66" i="1"/>
  <c r="D65" s="1"/>
  <c r="D4" s="1"/>
  <c r="E66"/>
  <c r="F67"/>
  <c r="S74"/>
  <c r="S33"/>
  <c r="S136"/>
  <c r="S137"/>
  <c r="E84"/>
  <c r="E82"/>
  <c r="D174"/>
  <c r="D192"/>
  <c r="D191" s="1"/>
  <c r="D189"/>
  <c r="D188" s="1"/>
  <c r="D186"/>
  <c r="D185" s="1"/>
  <c r="D183"/>
  <c r="D182" s="1"/>
  <c r="E180"/>
  <c r="E179" s="1"/>
  <c r="D180"/>
  <c r="D179" s="1"/>
  <c r="D155"/>
  <c r="D154" s="1"/>
  <c r="D150"/>
  <c r="D149" s="1"/>
  <c r="D107"/>
  <c r="D101"/>
  <c r="D81"/>
  <c r="D37"/>
  <c r="D36" s="1"/>
  <c r="D70"/>
  <c r="D69" s="1"/>
  <c r="D63"/>
  <c r="D62" s="1"/>
  <c r="D23"/>
  <c r="D22" s="1"/>
  <c r="D6"/>
  <c r="D5" s="1"/>
  <c r="S190"/>
  <c r="E190" s="1"/>
  <c r="S177"/>
  <c r="S173"/>
  <c r="S169"/>
  <c r="S28"/>
  <c r="S29"/>
  <c r="S160"/>
  <c r="S159"/>
  <c r="S145"/>
  <c r="S144"/>
  <c r="S143"/>
  <c r="S142"/>
  <c r="S141"/>
  <c r="S140"/>
  <c r="S139"/>
  <c r="S138"/>
  <c r="S135"/>
  <c r="S134"/>
  <c r="S133"/>
  <c r="S132"/>
  <c r="S131"/>
  <c r="S130"/>
  <c r="E130" s="1"/>
  <c r="S117"/>
  <c r="S118"/>
  <c r="S116"/>
  <c r="S115"/>
  <c r="S128"/>
  <c r="E83"/>
  <c r="M7" i="5" l="1"/>
  <c r="M6" s="1"/>
  <c r="M8"/>
  <c r="D80" i="1"/>
  <c r="D79" s="1"/>
  <c r="S114" l="1"/>
  <c r="S125"/>
  <c r="S105"/>
  <c r="S104"/>
  <c r="F68"/>
  <c r="E63"/>
  <c r="S27"/>
  <c r="S193"/>
  <c r="E193" s="1"/>
  <c r="F190"/>
  <c r="F184"/>
  <c r="E183"/>
  <c r="F183" s="1"/>
  <c r="S178"/>
  <c r="S176"/>
  <c r="S175"/>
  <c r="S172"/>
  <c r="E172" s="1"/>
  <c r="S171"/>
  <c r="E171" s="1"/>
  <c r="F171" s="1"/>
  <c r="S122"/>
  <c r="S170"/>
  <c r="E169" s="1"/>
  <c r="F169" s="1"/>
  <c r="S168"/>
  <c r="S167"/>
  <c r="S166"/>
  <c r="S112"/>
  <c r="S120"/>
  <c r="S119"/>
  <c r="S165"/>
  <c r="S164"/>
  <c r="S163"/>
  <c r="S162"/>
  <c r="S161"/>
  <c r="S157"/>
  <c r="S121"/>
  <c r="S113"/>
  <c r="S153"/>
  <c r="S152"/>
  <c r="E152" s="1"/>
  <c r="F152" s="1"/>
  <c r="S151"/>
  <c r="S147"/>
  <c r="S146"/>
  <c r="S129"/>
  <c r="S127"/>
  <c r="S126"/>
  <c r="S123"/>
  <c r="S111"/>
  <c r="S110"/>
  <c r="S109"/>
  <c r="S108"/>
  <c r="E108" s="1"/>
  <c r="F108" s="1"/>
  <c r="S106"/>
  <c r="E106" s="1"/>
  <c r="F106" s="1"/>
  <c r="S103"/>
  <c r="E103" s="1"/>
  <c r="S102"/>
  <c r="S100"/>
  <c r="S99"/>
  <c r="F83"/>
  <c r="F82"/>
  <c r="S75"/>
  <c r="S73"/>
  <c r="E73" s="1"/>
  <c r="E72"/>
  <c r="F72" s="1"/>
  <c r="F71"/>
  <c r="F66"/>
  <c r="F64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D41"/>
  <c r="D40" s="1"/>
  <c r="F39"/>
  <c r="F38"/>
  <c r="S25"/>
  <c r="S24"/>
  <c r="S35"/>
  <c r="S34"/>
  <c r="S32"/>
  <c r="S31"/>
  <c r="S30"/>
  <c r="S26"/>
  <c r="E26" s="1"/>
  <c r="S20"/>
  <c r="S19"/>
  <c r="S18"/>
  <c r="S17"/>
  <c r="S16"/>
  <c r="S15"/>
  <c r="S14"/>
  <c r="S13"/>
  <c r="S12"/>
  <c r="S11"/>
  <c r="S10"/>
  <c r="S9"/>
  <c r="S8"/>
  <c r="E109" l="1"/>
  <c r="E24"/>
  <c r="E23" s="1"/>
  <c r="E22" s="1"/>
  <c r="E146"/>
  <c r="E125"/>
  <c r="F125" s="1"/>
  <c r="E175"/>
  <c r="E174" s="1"/>
  <c r="E167"/>
  <c r="F167" s="1"/>
  <c r="E165"/>
  <c r="F165" s="1"/>
  <c r="F172"/>
  <c r="F103"/>
  <c r="E99"/>
  <c r="F99" s="1"/>
  <c r="H93"/>
  <c r="H94" s="1"/>
  <c r="S42"/>
  <c r="E102"/>
  <c r="F102" s="1"/>
  <c r="F109"/>
  <c r="F130"/>
  <c r="H158"/>
  <c r="S158" s="1"/>
  <c r="S156" s="1"/>
  <c r="E156" s="1"/>
  <c r="E65"/>
  <c r="F65" s="1"/>
  <c r="F73"/>
  <c r="E182"/>
  <c r="F182" s="1"/>
  <c r="E189"/>
  <c r="E188" s="1"/>
  <c r="E37"/>
  <c r="F84"/>
  <c r="E151"/>
  <c r="F193"/>
  <c r="E192"/>
  <c r="F146"/>
  <c r="E153"/>
  <c r="F153" s="1"/>
  <c r="S7"/>
  <c r="F151" l="1"/>
  <c r="E150"/>
  <c r="E155"/>
  <c r="E154" s="1"/>
  <c r="H61"/>
  <c r="S61" s="1"/>
  <c r="E42" s="1"/>
  <c r="H21"/>
  <c r="S21" s="1"/>
  <c r="E7" s="1"/>
  <c r="F175"/>
  <c r="F156"/>
  <c r="E107"/>
  <c r="E70"/>
  <c r="E69" s="1"/>
  <c r="F69" s="1"/>
  <c r="E101"/>
  <c r="F101" s="1"/>
  <c r="F174"/>
  <c r="S93"/>
  <c r="E93" s="1"/>
  <c r="F22"/>
  <c r="F23"/>
  <c r="F37"/>
  <c r="E36"/>
  <c r="F189"/>
  <c r="F188"/>
  <c r="F192"/>
  <c r="E191"/>
  <c r="F191" s="1"/>
  <c r="E62"/>
  <c r="F62" s="1"/>
  <c r="F63"/>
  <c r="F70" l="1"/>
  <c r="F107"/>
  <c r="F42"/>
  <c r="E41"/>
  <c r="E149"/>
  <c r="E6"/>
  <c r="F7"/>
  <c r="F154"/>
  <c r="F150"/>
  <c r="F155"/>
  <c r="H97"/>
  <c r="S97" s="1"/>
  <c r="H98"/>
  <c r="S98" s="1"/>
  <c r="S94"/>
  <c r="H96"/>
  <c r="S96" s="1"/>
  <c r="F41"/>
  <c r="E40"/>
  <c r="F40" s="1"/>
  <c r="F149" l="1"/>
  <c r="H95"/>
  <c r="E5"/>
  <c r="E4" s="1"/>
  <c r="H187" s="1"/>
  <c r="S187" s="1"/>
  <c r="E187" s="1"/>
  <c r="F6"/>
  <c r="F5"/>
  <c r="F93"/>
  <c r="S95"/>
  <c r="E186" l="1"/>
  <c r="F187"/>
  <c r="E94"/>
  <c r="E81" s="1"/>
  <c r="E80" s="1"/>
  <c r="F4"/>
  <c r="E185" l="1"/>
  <c r="F185" s="1"/>
  <c r="F186"/>
  <c r="E79"/>
  <c r="G79" s="1"/>
  <c r="F94"/>
  <c r="F81"/>
  <c r="F80" l="1"/>
  <c r="F79" l="1"/>
</calcChain>
</file>

<file path=xl/sharedStrings.xml><?xml version="1.0" encoding="utf-8"?>
<sst xmlns="http://schemas.openxmlformats.org/spreadsheetml/2006/main" count="1101" uniqueCount="307">
  <si>
    <t>(단위 : 원)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</si>
  <si>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</si>
  <si>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</si>
  <si>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</si>
  <si>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기정예산(a)</t>
    <phoneticPr fontId="7" type="noConversion"/>
  </si>
  <si>
    <t>경정예산(b)</t>
    <phoneticPr fontId="2" type="noConversion"/>
  </si>
  <si>
    <t>증감(b-a)</t>
    <phoneticPr fontId="2" type="noConversion"/>
  </si>
  <si>
    <t>산 출 기 초</t>
    <phoneticPr fontId="2" type="noConversion"/>
  </si>
  <si>
    <t>총  계</t>
    <phoneticPr fontId="2" type="noConversion"/>
  </si>
  <si>
    <t xml:space="preserve"> 본인부담금수입</t>
    <phoneticPr fontId="2" type="noConversion"/>
  </si>
  <si>
    <t xml:space="preserve">  1등급</t>
    <phoneticPr fontId="2" type="noConversion"/>
  </si>
  <si>
    <t>원</t>
    <phoneticPr fontId="2" type="noConversion"/>
  </si>
  <si>
    <t>×</t>
    <phoneticPr fontId="2" type="noConversion"/>
  </si>
  <si>
    <t>일</t>
    <phoneticPr fontId="2" type="noConversion"/>
  </si>
  <si>
    <t>명</t>
    <phoneticPr fontId="2" type="noConversion"/>
  </si>
  <si>
    <t>=</t>
    <phoneticPr fontId="2" type="noConversion"/>
  </si>
  <si>
    <t xml:space="preserve">  2등급</t>
    <phoneticPr fontId="2" type="noConversion"/>
  </si>
  <si>
    <t xml:space="preserve">  3등급</t>
    <phoneticPr fontId="2" type="noConversion"/>
  </si>
  <si>
    <t xml:space="preserve"> 식재료비</t>
    <phoneticPr fontId="2" type="noConversion"/>
  </si>
  <si>
    <t xml:space="preserve"> 공실률</t>
    <phoneticPr fontId="2" type="noConversion"/>
  </si>
  <si>
    <t>-</t>
    <phoneticPr fontId="2" type="noConversion"/>
  </si>
  <si>
    <t>생계비</t>
    <phoneticPr fontId="2" type="noConversion"/>
  </si>
  <si>
    <t>월</t>
    <phoneticPr fontId="2" type="noConversion"/>
  </si>
  <si>
    <t xml:space="preserve"> 특별위로비</t>
    <phoneticPr fontId="2" type="noConversion"/>
  </si>
  <si>
    <t>회</t>
    <phoneticPr fontId="2" type="noConversion"/>
  </si>
  <si>
    <t xml:space="preserve"> 월동대책비</t>
    <phoneticPr fontId="2" type="noConversion"/>
  </si>
  <si>
    <t xml:space="preserve"> 장제비</t>
    <phoneticPr fontId="2" type="noConversion"/>
  </si>
  <si>
    <t>구</t>
    <phoneticPr fontId="2" type="noConversion"/>
  </si>
  <si>
    <t xml:space="preserve"> 춘계부식비</t>
    <phoneticPr fontId="2" type="noConversion"/>
  </si>
  <si>
    <t xml:space="preserve"> 월동김장비</t>
    <phoneticPr fontId="2" type="noConversion"/>
  </si>
  <si>
    <t xml:space="preserve"> 장기요양사업수입</t>
    <phoneticPr fontId="2" type="noConversion"/>
  </si>
  <si>
    <t>년</t>
    <phoneticPr fontId="2" type="noConversion"/>
  </si>
  <si>
    <t>식</t>
    <phoneticPr fontId="2" type="noConversion"/>
  </si>
  <si>
    <t>불용품매각대</t>
    <phoneticPr fontId="7" type="noConversion"/>
  </si>
  <si>
    <t>기타예금이자수입</t>
    <phoneticPr fontId="2" type="noConversion"/>
  </si>
  <si>
    <t xml:space="preserve"> 통장이자수입</t>
    <phoneticPr fontId="2" type="noConversion"/>
  </si>
  <si>
    <t>기타잡수입</t>
    <phoneticPr fontId="2" type="noConversion"/>
  </si>
  <si>
    <t xml:space="preserve"> 직원식대</t>
    <phoneticPr fontId="2" type="noConversion"/>
  </si>
  <si>
    <t>총   계</t>
    <phoneticPr fontId="2" type="noConversion"/>
  </si>
  <si>
    <t>÷</t>
    <phoneticPr fontId="2" type="noConversion"/>
  </si>
  <si>
    <t>=</t>
    <phoneticPr fontId="7" type="noConversion"/>
  </si>
  <si>
    <t>급식비</t>
    <phoneticPr fontId="2" type="noConversion"/>
  </si>
  <si>
    <t>2013년 2차추가경정세입예산</t>
    <phoneticPr fontId="2" type="noConversion"/>
  </si>
  <si>
    <t>■ 시설명 : 무량수전노인전문요양원</t>
    <phoneticPr fontId="2" type="noConversion"/>
  </si>
  <si>
    <t>01 입소자부담금수입</t>
    <phoneticPr fontId="2" type="noConversion"/>
  </si>
  <si>
    <t>11 입소자부담금수입</t>
    <phoneticPr fontId="2" type="noConversion"/>
  </si>
  <si>
    <t>04 보조금수입</t>
    <phoneticPr fontId="2" type="noConversion"/>
  </si>
  <si>
    <t xml:space="preserve"> 시비수당</t>
    <phoneticPr fontId="2" type="noConversion"/>
  </si>
  <si>
    <t>05 후원금수입</t>
    <phoneticPr fontId="2" type="noConversion"/>
  </si>
  <si>
    <t>51 후원금수입</t>
    <phoneticPr fontId="2" type="noConversion"/>
  </si>
  <si>
    <t>511 지정후원금</t>
    <phoneticPr fontId="2" type="noConversion"/>
  </si>
  <si>
    <t>06 요양급여수입</t>
    <phoneticPr fontId="2" type="noConversion"/>
  </si>
  <si>
    <t>61 요양급여수입</t>
    <phoneticPr fontId="2" type="noConversion"/>
  </si>
  <si>
    <t>08 전입금</t>
    <phoneticPr fontId="7" type="noConversion"/>
  </si>
  <si>
    <t>81 전입금</t>
    <phoneticPr fontId="7" type="noConversion"/>
  </si>
  <si>
    <t>811 법인전입금</t>
    <phoneticPr fontId="7" type="noConversion"/>
  </si>
  <si>
    <t>09 이월금</t>
    <phoneticPr fontId="7" type="noConversion"/>
  </si>
  <si>
    <t>91 이월금</t>
    <phoneticPr fontId="7" type="noConversion"/>
  </si>
  <si>
    <t>10 잡수입</t>
    <phoneticPr fontId="2" type="noConversion"/>
  </si>
  <si>
    <t>101 잡수입</t>
    <phoneticPr fontId="2" type="noConversion"/>
  </si>
  <si>
    <t>식</t>
    <phoneticPr fontId="2" type="noConversion"/>
  </si>
  <si>
    <t>01 사무비</t>
    <phoneticPr fontId="2" type="noConversion"/>
  </si>
  <si>
    <t>11 인건비</t>
    <phoneticPr fontId="2" type="noConversion"/>
  </si>
  <si>
    <t>111 급여</t>
    <phoneticPr fontId="2" type="noConversion"/>
  </si>
  <si>
    <t>연차수당</t>
    <phoneticPr fontId="2" type="noConversion"/>
  </si>
  <si>
    <t>휴일수당</t>
    <phoneticPr fontId="2" type="noConversion"/>
  </si>
  <si>
    <t>연장근로수당</t>
    <phoneticPr fontId="2" type="noConversion"/>
  </si>
  <si>
    <t>야간근로수당</t>
    <phoneticPr fontId="2" type="noConversion"/>
  </si>
  <si>
    <t>113 일용잡금</t>
    <phoneticPr fontId="2" type="noConversion"/>
  </si>
  <si>
    <t>114 제수당</t>
    <phoneticPr fontId="2" type="noConversion"/>
  </si>
  <si>
    <t>115 퇴직적립금 및 퇴직적립금</t>
    <phoneticPr fontId="2" type="noConversion"/>
  </si>
  <si>
    <t>명절휴가비, 경영성과 등</t>
    <phoneticPr fontId="2" type="noConversion"/>
  </si>
  <si>
    <t>유관기관과의업무협의비</t>
    <phoneticPr fontId="2" type="noConversion"/>
  </si>
  <si>
    <t>원장</t>
    <phoneticPr fontId="2" type="noConversion"/>
  </si>
  <si>
    <t>원</t>
    <phoneticPr fontId="2" type="noConversion"/>
  </si>
  <si>
    <t>×</t>
    <phoneticPr fontId="2" type="noConversion"/>
  </si>
  <si>
    <t>월</t>
    <phoneticPr fontId="2" type="noConversion"/>
  </si>
  <si>
    <t>=</t>
    <phoneticPr fontId="2" type="noConversion"/>
  </si>
  <si>
    <t>사무국장</t>
    <phoneticPr fontId="2" type="noConversion"/>
  </si>
  <si>
    <t>실장, 과장</t>
    <phoneticPr fontId="2" type="noConversion"/>
  </si>
  <si>
    <t>명</t>
    <phoneticPr fontId="2" type="noConversion"/>
  </si>
  <si>
    <t>종사자 교육비 및 여비</t>
    <phoneticPr fontId="2" type="noConversion"/>
  </si>
  <si>
    <t>각종회의 식대 및 다과비</t>
    <phoneticPr fontId="2" type="noConversion"/>
  </si>
  <si>
    <t xml:space="preserve">퇴직적립금 </t>
    <phoneticPr fontId="2" type="noConversion"/>
  </si>
  <si>
    <t xml:space="preserve">국민건강보험 </t>
    <phoneticPr fontId="2" type="noConversion"/>
  </si>
  <si>
    <t>장기요양보험</t>
    <phoneticPr fontId="2" type="noConversion"/>
  </si>
  <si>
    <t>국민연금</t>
    <phoneticPr fontId="2" type="noConversion"/>
  </si>
  <si>
    <t>고용보험</t>
    <phoneticPr fontId="2" type="noConversion"/>
  </si>
  <si>
    <t xml:space="preserve">산재보험 </t>
    <phoneticPr fontId="2" type="noConversion"/>
  </si>
  <si>
    <t>135 차량비</t>
    <phoneticPr fontId="2" type="noConversion"/>
  </si>
  <si>
    <t>134 제세공과금</t>
    <phoneticPr fontId="2" type="noConversion"/>
  </si>
  <si>
    <t>133 공공요금</t>
    <phoneticPr fontId="2" type="noConversion"/>
  </si>
  <si>
    <t>131 여비</t>
    <phoneticPr fontId="2" type="noConversion"/>
  </si>
  <si>
    <t>시설유지 및 관리비</t>
    <phoneticPr fontId="2" type="noConversion"/>
  </si>
  <si>
    <t>직책수당</t>
    <phoneticPr fontId="2" type="noConversion"/>
  </si>
  <si>
    <t>기타수당</t>
    <phoneticPr fontId="2" type="noConversion"/>
  </si>
  <si>
    <t>2013년 2차추가경정세출예산</t>
    <phoneticPr fontId="2" type="noConversion"/>
  </si>
  <si>
    <t>기본급(처우개선비포함)</t>
    <phoneticPr fontId="2" type="noConversion"/>
  </si>
  <si>
    <t>종사자수당</t>
    <phoneticPr fontId="2" type="noConversion"/>
  </si>
  <si>
    <t>일용잡급</t>
    <phoneticPr fontId="2" type="noConversion"/>
  </si>
  <si>
    <t>근로자의날수당</t>
    <phoneticPr fontId="2" type="noConversion"/>
  </si>
  <si>
    <t>원</t>
    <phoneticPr fontId="2" type="noConversion"/>
  </si>
  <si>
    <t>×</t>
    <phoneticPr fontId="2" type="noConversion"/>
  </si>
  <si>
    <t>월</t>
    <phoneticPr fontId="2" type="noConversion"/>
  </si>
  <si>
    <t>년</t>
    <phoneticPr fontId="2" type="noConversion"/>
  </si>
  <si>
    <t>회</t>
    <phoneticPr fontId="2" type="noConversion"/>
  </si>
  <si>
    <t>명</t>
    <phoneticPr fontId="2" type="noConversion"/>
  </si>
  <si>
    <t>=</t>
    <phoneticPr fontId="2" type="noConversion"/>
  </si>
  <si>
    <t xml:space="preserve">명 </t>
    <phoneticPr fontId="2" type="noConversion"/>
  </si>
  <si>
    <t xml:space="preserve"> 피복비(1월~6월)</t>
    <phoneticPr fontId="2" type="noConversion"/>
  </si>
  <si>
    <t xml:space="preserve"> 피복비(7월~12월)</t>
    <phoneticPr fontId="2" type="noConversion"/>
  </si>
  <si>
    <t xml:space="preserve"> 주부식비(1월~6월)</t>
    <phoneticPr fontId="2" type="noConversion"/>
  </si>
  <si>
    <t xml:space="preserve"> 주부식비(7월~12월)</t>
    <phoneticPr fontId="2" type="noConversion"/>
  </si>
  <si>
    <t>시설 잉여금 법인회계로 전출</t>
    <phoneticPr fontId="2" type="noConversion"/>
  </si>
  <si>
    <t>41 경상보조금수입</t>
    <phoneticPr fontId="2" type="noConversion"/>
  </si>
  <si>
    <t>132 수용비및수수료</t>
    <phoneticPr fontId="2" type="noConversion"/>
  </si>
  <si>
    <t>611 장기요양급여수입</t>
    <phoneticPr fontId="2" type="noConversion"/>
  </si>
  <si>
    <t>111 입소비용수입</t>
    <phoneticPr fontId="2" type="noConversion"/>
  </si>
  <si>
    <t>512 비지정후원금</t>
    <phoneticPr fontId="2" type="noConversion"/>
  </si>
  <si>
    <t>911 전년도이월금</t>
    <phoneticPr fontId="7" type="noConversion"/>
  </si>
  <si>
    <t>116 사회보험부담금</t>
    <phoneticPr fontId="2" type="noConversion"/>
  </si>
  <si>
    <t>117 기타후생경비</t>
    <phoneticPr fontId="2" type="noConversion"/>
  </si>
  <si>
    <t xml:space="preserve"> 동내의비</t>
    <phoneticPr fontId="2" type="noConversion"/>
  </si>
  <si>
    <t xml:space="preserve"> 실습비, 직원교육 환급금</t>
    <phoneticPr fontId="2" type="noConversion"/>
  </si>
  <si>
    <t>임금대장참조</t>
    <phoneticPr fontId="2" type="noConversion"/>
  </si>
  <si>
    <t>=</t>
    <phoneticPr fontId="2" type="noConversion"/>
  </si>
  <si>
    <t>=</t>
    <phoneticPr fontId="2" type="noConversion"/>
  </si>
  <si>
    <t>12 업무추진비</t>
    <phoneticPr fontId="2" type="noConversion"/>
  </si>
  <si>
    <t>121 기관운영비</t>
    <phoneticPr fontId="2" type="noConversion"/>
  </si>
  <si>
    <t>122 직책보조비</t>
    <phoneticPr fontId="2" type="noConversion"/>
  </si>
  <si>
    <t>123 회의비</t>
    <phoneticPr fontId="2" type="noConversion"/>
  </si>
  <si>
    <t>13 운영비</t>
    <phoneticPr fontId="2" type="noConversion"/>
  </si>
  <si>
    <t>02 재산조성비</t>
    <phoneticPr fontId="2" type="noConversion"/>
  </si>
  <si>
    <t>21 시설비</t>
    <phoneticPr fontId="2" type="noConversion"/>
  </si>
  <si>
    <t>211 시설비</t>
    <phoneticPr fontId="2" type="noConversion"/>
  </si>
  <si>
    <t>212 자산취득비</t>
    <phoneticPr fontId="2" type="noConversion"/>
  </si>
  <si>
    <t>213 시설장비유지비</t>
    <phoneticPr fontId="2" type="noConversion"/>
  </si>
  <si>
    <t>03 사업비</t>
    <phoneticPr fontId="2" type="noConversion"/>
  </si>
  <si>
    <t>31 운영비</t>
    <phoneticPr fontId="2" type="noConversion"/>
  </si>
  <si>
    <t>311 생계비</t>
    <phoneticPr fontId="2" type="noConversion"/>
  </si>
  <si>
    <t>312 수용기관경비</t>
    <phoneticPr fontId="2" type="noConversion"/>
  </si>
  <si>
    <t>313 피복비</t>
    <phoneticPr fontId="2" type="noConversion"/>
  </si>
  <si>
    <t>314 의료비</t>
    <phoneticPr fontId="2" type="noConversion"/>
  </si>
  <si>
    <t>315 장의비</t>
    <phoneticPr fontId="2" type="noConversion"/>
  </si>
  <si>
    <t>319 연료비</t>
    <phoneticPr fontId="2" type="noConversion"/>
  </si>
  <si>
    <t>33 일반사업비</t>
    <phoneticPr fontId="2" type="noConversion"/>
  </si>
  <si>
    <t>331 프로그램사업비</t>
    <phoneticPr fontId="2" type="noConversion"/>
  </si>
  <si>
    <t>04 전출금</t>
    <phoneticPr fontId="2" type="noConversion"/>
  </si>
  <si>
    <t>41 전출금</t>
    <phoneticPr fontId="2" type="noConversion"/>
  </si>
  <si>
    <t>411 법인회계전출금</t>
    <phoneticPr fontId="2" type="noConversion"/>
  </si>
  <si>
    <t>07 잡지출</t>
    <phoneticPr fontId="2" type="noConversion"/>
  </si>
  <si>
    <t>71 잡지출</t>
    <phoneticPr fontId="2" type="noConversion"/>
  </si>
  <si>
    <t>711 잡지출</t>
    <phoneticPr fontId="2" type="noConversion"/>
  </si>
  <si>
    <t>08 예비비 및 기타</t>
    <phoneticPr fontId="2" type="noConversion"/>
  </si>
  <si>
    <t>81 예비비 및 기타</t>
    <phoneticPr fontId="2" type="noConversion"/>
  </si>
  <si>
    <t>811 예비비</t>
    <phoneticPr fontId="2" type="noConversion"/>
  </si>
  <si>
    <t>09 적립금</t>
    <phoneticPr fontId="2" type="noConversion"/>
  </si>
  <si>
    <t>91 운영충당적립금</t>
    <phoneticPr fontId="2" type="noConversion"/>
  </si>
  <si>
    <t>911 운영충당적립금</t>
    <phoneticPr fontId="2" type="noConversion"/>
  </si>
  <si>
    <t>10 준비금</t>
    <phoneticPr fontId="2" type="noConversion"/>
  </si>
  <si>
    <t>101 환경개선준비금</t>
    <phoneticPr fontId="2" type="noConversion"/>
  </si>
  <si>
    <t>1011시설환경개선준비금</t>
    <phoneticPr fontId="2" type="noConversion"/>
  </si>
  <si>
    <t>411 인건비</t>
    <phoneticPr fontId="2" type="noConversion"/>
  </si>
  <si>
    <t>413 생계비</t>
    <phoneticPr fontId="2" type="noConversion"/>
  </si>
  <si>
    <t xml:space="preserve"> 퇴직금불용처리(1년미만퇴사자)</t>
    <phoneticPr fontId="2" type="noConversion"/>
  </si>
  <si>
    <t>기타 복리후생 등</t>
    <phoneticPr fontId="2" type="noConversion"/>
  </si>
  <si>
    <t>사무용품비</t>
    <phoneticPr fontId="2" type="noConversion"/>
  </si>
  <si>
    <t>집기류 구입비</t>
    <phoneticPr fontId="2" type="noConversion"/>
  </si>
  <si>
    <t>통행료 및 주차비</t>
    <phoneticPr fontId="2" type="noConversion"/>
  </si>
  <si>
    <t>세탁물위탁처리비</t>
    <phoneticPr fontId="2" type="noConversion"/>
  </si>
  <si>
    <t>엘리베이터관리비</t>
    <phoneticPr fontId="2" type="noConversion"/>
  </si>
  <si>
    <t>신문구독료</t>
    <phoneticPr fontId="2" type="noConversion"/>
  </si>
  <si>
    <t>정수기관리비</t>
    <phoneticPr fontId="2" type="noConversion"/>
  </si>
  <si>
    <t>시스템경비 용역료</t>
    <phoneticPr fontId="2" type="noConversion"/>
  </si>
  <si>
    <t>복사기임대료</t>
    <phoneticPr fontId="2" type="noConversion"/>
  </si>
  <si>
    <t>음식물쓰레기처리비</t>
    <phoneticPr fontId="2" type="noConversion"/>
  </si>
  <si>
    <t>의료폐기물처리비</t>
    <phoneticPr fontId="2" type="noConversion"/>
  </si>
  <si>
    <t>식당,세탁장 청소용품</t>
    <phoneticPr fontId="2" type="noConversion"/>
  </si>
  <si>
    <t>전기안전관리비</t>
    <phoneticPr fontId="2" type="noConversion"/>
  </si>
  <si>
    <t>소독방역비</t>
    <phoneticPr fontId="2" type="noConversion"/>
  </si>
  <si>
    <t>재반수수료 및 용역비</t>
    <phoneticPr fontId="2" type="noConversion"/>
  </si>
  <si>
    <t>기 타</t>
    <phoneticPr fontId="2" type="noConversion"/>
  </si>
  <si>
    <t>전화요금</t>
    <phoneticPr fontId="2" type="noConversion"/>
  </si>
  <si>
    <t>우편료</t>
    <phoneticPr fontId="2" type="noConversion"/>
  </si>
  <si>
    <t>전기요금</t>
    <phoneticPr fontId="2" type="noConversion"/>
  </si>
  <si>
    <t>상하수도요금</t>
    <phoneticPr fontId="2" type="noConversion"/>
  </si>
  <si>
    <t>유선방송</t>
    <phoneticPr fontId="2" type="noConversion"/>
  </si>
  <si>
    <t>화재보험</t>
    <phoneticPr fontId="2" type="noConversion"/>
  </si>
  <si>
    <t>가스보험</t>
    <phoneticPr fontId="2" type="noConversion"/>
  </si>
  <si>
    <t>생산물배상책임보험</t>
    <phoneticPr fontId="2" type="noConversion"/>
  </si>
  <si>
    <t>영업배상책임보험</t>
    <phoneticPr fontId="2" type="noConversion"/>
  </si>
  <si>
    <t>자동차보험(1302)</t>
    <phoneticPr fontId="2" type="noConversion"/>
  </si>
  <si>
    <t>자동차보험(7061)</t>
    <phoneticPr fontId="2" type="noConversion"/>
  </si>
  <si>
    <t>자동차보험(1288)</t>
    <phoneticPr fontId="2" type="noConversion"/>
  </si>
  <si>
    <t>자동차보험(1655)</t>
    <phoneticPr fontId="2" type="noConversion"/>
  </si>
  <si>
    <t>자동차세</t>
    <phoneticPr fontId="2" type="noConversion"/>
  </si>
  <si>
    <t>환경개선부담금(자동차)</t>
    <phoneticPr fontId="2" type="noConversion"/>
  </si>
  <si>
    <t>환경개선부담금(시설)</t>
    <phoneticPr fontId="2" type="noConversion"/>
  </si>
  <si>
    <t>소방안전협회비</t>
    <phoneticPr fontId="2" type="noConversion"/>
  </si>
  <si>
    <t>대노협협회비</t>
    <phoneticPr fontId="2" type="noConversion"/>
  </si>
  <si>
    <t>가스정기검사비</t>
    <phoneticPr fontId="2" type="noConversion"/>
  </si>
  <si>
    <t>기타</t>
    <phoneticPr fontId="2" type="noConversion"/>
  </si>
  <si>
    <t>자동차유류대</t>
    <phoneticPr fontId="2" type="noConversion"/>
  </si>
  <si>
    <t>자동차관리비</t>
    <phoneticPr fontId="2" type="noConversion"/>
  </si>
  <si>
    <t>시설비</t>
    <phoneticPr fontId="2" type="noConversion"/>
  </si>
  <si>
    <t>비품구입비</t>
    <phoneticPr fontId="2" type="noConversion"/>
  </si>
  <si>
    <t>식재료비</t>
    <phoneticPr fontId="2" type="noConversion"/>
  </si>
  <si>
    <t>공실률</t>
    <phoneticPr fontId="2" type="noConversion"/>
  </si>
  <si>
    <t>주부식비</t>
    <phoneticPr fontId="2" type="noConversion"/>
  </si>
  <si>
    <t>특별위로비</t>
    <phoneticPr fontId="2" type="noConversion"/>
  </si>
  <si>
    <t>춘계부식비</t>
    <phoneticPr fontId="2" type="noConversion"/>
  </si>
  <si>
    <t>월동김장비</t>
    <phoneticPr fontId="2" type="noConversion"/>
  </si>
  <si>
    <t>직원식대</t>
    <phoneticPr fontId="2" type="noConversion"/>
  </si>
  <si>
    <t>기저귀 등</t>
    <phoneticPr fontId="2" type="noConversion"/>
  </si>
  <si>
    <t>기타소모품</t>
    <phoneticPr fontId="2" type="noConversion"/>
  </si>
  <si>
    <t>환의복, 이불 양말 등</t>
    <phoneticPr fontId="2" type="noConversion"/>
  </si>
  <si>
    <t xml:space="preserve">기타 </t>
    <phoneticPr fontId="2" type="noConversion"/>
  </si>
  <si>
    <t>의약품 구입비</t>
    <phoneticPr fontId="2" type="noConversion"/>
  </si>
  <si>
    <t>건강검진 등</t>
    <phoneticPr fontId="2" type="noConversion"/>
  </si>
  <si>
    <t>장의비</t>
    <phoneticPr fontId="2" type="noConversion"/>
  </si>
  <si>
    <t>도시가스요금</t>
    <phoneticPr fontId="2" type="noConversion"/>
  </si>
  <si>
    <t>가스요금</t>
    <phoneticPr fontId="2" type="noConversion"/>
  </si>
  <si>
    <t>프로그램사업비</t>
    <phoneticPr fontId="2" type="noConversion"/>
  </si>
  <si>
    <t>지역연계사업비</t>
    <phoneticPr fontId="2" type="noConversion"/>
  </si>
  <si>
    <t>계몽홍보사업비</t>
    <phoneticPr fontId="2" type="noConversion"/>
  </si>
  <si>
    <t>기타지원사업비</t>
    <phoneticPr fontId="2" type="noConversion"/>
  </si>
  <si>
    <t>시설운영충당적립금</t>
    <phoneticPr fontId="2" type="noConversion"/>
  </si>
  <si>
    <t>시설환경개선 준비금</t>
    <phoneticPr fontId="2" type="noConversion"/>
  </si>
  <si>
    <t>한노중회비</t>
    <phoneticPr fontId="2" type="noConversion"/>
  </si>
  <si>
    <t>912 전년도이월금(후원금)</t>
    <phoneticPr fontId="7" type="noConversion"/>
  </si>
  <si>
    <t>■ 시설명 : 무량수전노인전문요양원</t>
    <phoneticPr fontId="2" type="noConversion"/>
  </si>
  <si>
    <t xml:space="preserve">          2013년</t>
    <phoneticPr fontId="2" type="noConversion"/>
  </si>
  <si>
    <t>무량수전노인전문요양원           2차추가경정예산(안)</t>
    <phoneticPr fontId="2" type="noConversion"/>
  </si>
  <si>
    <t>2013.     12  .</t>
    <phoneticPr fontId="2" type="noConversion"/>
  </si>
  <si>
    <t>사회복지법인 영남불교대학복지재단</t>
    <phoneticPr fontId="2" type="noConversion"/>
  </si>
  <si>
    <t>무 량 수 전 노 인 전 문 요 양 원</t>
    <phoneticPr fontId="2" type="noConversion"/>
  </si>
  <si>
    <t>■ 세입세출 총괄</t>
  </si>
  <si>
    <t>과목</t>
  </si>
  <si>
    <t>증감
액수(B-A)</t>
    <phoneticPr fontId="2" type="noConversion"/>
  </si>
  <si>
    <t>관</t>
  </si>
  <si>
    <t>목</t>
    <phoneticPr fontId="2" type="noConversion"/>
  </si>
  <si>
    <t>세 입 총 계</t>
  </si>
  <si>
    <t>세 출 총 계</t>
  </si>
  <si>
    <t>01 입소자부담금 수입</t>
    <phoneticPr fontId="2" type="noConversion"/>
  </si>
  <si>
    <t>11 입소비용수입</t>
    <phoneticPr fontId="2" type="noConversion"/>
  </si>
  <si>
    <t>11 인건비</t>
    <phoneticPr fontId="2" type="noConversion"/>
  </si>
  <si>
    <t xml:space="preserve"> 111 입소비용수입</t>
    <phoneticPr fontId="2" type="noConversion"/>
  </si>
  <si>
    <t>111 급여</t>
    <phoneticPr fontId="2" type="noConversion"/>
  </si>
  <si>
    <t>04 보조금수입</t>
    <phoneticPr fontId="2" type="noConversion"/>
  </si>
  <si>
    <t>41 보조금수입</t>
    <phoneticPr fontId="2" type="noConversion"/>
  </si>
  <si>
    <t>114 제수당</t>
    <phoneticPr fontId="2" type="noConversion"/>
  </si>
  <si>
    <t>411 경상보조금수입</t>
    <phoneticPr fontId="2" type="noConversion"/>
  </si>
  <si>
    <t>115 퇴직적립금</t>
    <phoneticPr fontId="2" type="noConversion"/>
  </si>
  <si>
    <t>412 자본보조금수입</t>
    <phoneticPr fontId="2" type="noConversion"/>
  </si>
  <si>
    <t>지정후원금</t>
    <phoneticPr fontId="2" type="noConversion"/>
  </si>
  <si>
    <t>비지정후원금</t>
  </si>
  <si>
    <t>122 직책활동비</t>
    <phoneticPr fontId="2" type="noConversion"/>
  </si>
  <si>
    <t>131 여비</t>
    <phoneticPr fontId="2" type="noConversion"/>
  </si>
  <si>
    <t>08 전입금</t>
    <phoneticPr fontId="2" type="noConversion"/>
  </si>
  <si>
    <t>71 전입금</t>
    <phoneticPr fontId="2" type="noConversion"/>
  </si>
  <si>
    <t>133 공공요금</t>
    <phoneticPr fontId="2" type="noConversion"/>
  </si>
  <si>
    <t>711 법인전입금</t>
    <phoneticPr fontId="2" type="noConversion"/>
  </si>
  <si>
    <t>134 제세공과금</t>
    <phoneticPr fontId="2" type="noConversion"/>
  </si>
  <si>
    <t>09 이월금</t>
    <phoneticPr fontId="2" type="noConversion"/>
  </si>
  <si>
    <t>135 차량비</t>
    <phoneticPr fontId="2" type="noConversion"/>
  </si>
  <si>
    <t>91 이월금</t>
    <phoneticPr fontId="2" type="noConversion"/>
  </si>
  <si>
    <t>911 전년도이월금</t>
    <phoneticPr fontId="2" type="noConversion"/>
  </si>
  <si>
    <t>101 잡수입</t>
    <phoneticPr fontId="2" type="noConversion"/>
  </si>
  <si>
    <t>1011 불용품매각대</t>
    <phoneticPr fontId="2" type="noConversion"/>
  </si>
  <si>
    <t>1012 기타예금이자수입</t>
    <phoneticPr fontId="2" type="noConversion"/>
  </si>
  <si>
    <t>1013 기타잡수입</t>
    <phoneticPr fontId="2" type="noConversion"/>
  </si>
  <si>
    <t xml:space="preserve">314 의료비 </t>
    <phoneticPr fontId="2" type="noConversion"/>
  </si>
  <si>
    <t>316 연료비</t>
    <phoneticPr fontId="2" type="noConversion"/>
  </si>
  <si>
    <t>411 법인회계 전출금</t>
    <phoneticPr fontId="2" type="noConversion"/>
  </si>
  <si>
    <t>08 예비비</t>
    <phoneticPr fontId="2" type="noConversion"/>
  </si>
  <si>
    <t>81 예비비</t>
    <phoneticPr fontId="2" type="noConversion"/>
  </si>
  <si>
    <t>1011 시설환경개선준비금</t>
    <phoneticPr fontId="2" type="noConversion"/>
  </si>
  <si>
    <t>2013년도 2차추가경정 세입세출 총괄내역서</t>
    <phoneticPr fontId="2" type="noConversion"/>
  </si>
  <si>
    <t>2013년
기정예산액(A)</t>
    <phoneticPr fontId="26" type="noConversion"/>
  </si>
  <si>
    <t xml:space="preserve">2013년
경정예산액(B) </t>
    <phoneticPr fontId="26" type="noConversion"/>
  </si>
  <si>
    <t>912 전년도이월금(후원금)</t>
    <phoneticPr fontId="2" type="noConversion"/>
  </si>
  <si>
    <t>(단위:원)</t>
    <phoneticPr fontId="2" type="noConversion"/>
  </si>
  <si>
    <t>2013년
경정예산액(A)</t>
    <phoneticPr fontId="26" type="noConversion"/>
  </si>
  <si>
    <t>변경사유</t>
    <phoneticPr fontId="2" type="noConversion"/>
  </si>
  <si>
    <t>당초 예상보다 입소 어르신 감소</t>
    <phoneticPr fontId="2" type="noConversion"/>
  </si>
  <si>
    <t>당초 예상보다 입소 어르신 감소</t>
    <phoneticPr fontId="2" type="noConversion"/>
  </si>
  <si>
    <t>지정후원금 감소</t>
    <phoneticPr fontId="2" type="noConversion"/>
  </si>
  <si>
    <t>2013.08부터 세입예산 항목변경됨으로 인한 신설</t>
    <phoneticPr fontId="2" type="noConversion"/>
  </si>
  <si>
    <t>예금이자수입 증가</t>
    <phoneticPr fontId="2" type="noConversion"/>
  </si>
  <si>
    <t>1년미만 중도퇴사자 발생으로 인한 불용금 발생</t>
    <phoneticPr fontId="2" type="noConversion"/>
  </si>
  <si>
    <t>당초 예상보다 입소 어르신 감소로 직원채용 감소</t>
    <phoneticPr fontId="2" type="noConversion"/>
  </si>
  <si>
    <t>원장 퇴사로 인한 공백</t>
    <phoneticPr fontId="2" type="noConversion"/>
  </si>
  <si>
    <t>전년도 대비 입소 정원증가로 각종 보험료 인상</t>
    <phoneticPr fontId="2" type="noConversion"/>
  </si>
  <si>
    <t>전년도 대비 장제비 인상</t>
    <phoneticPr fontId="2" type="noConversion"/>
  </si>
  <si>
    <t>당초 예상보다 입소 어르신 감소로 2층 운영 안함.</t>
    <phoneticPr fontId="2" type="noConversion"/>
  </si>
  <si>
    <t>시설 잉여금 부족</t>
    <phoneticPr fontId="2" type="noConversion"/>
  </si>
  <si>
    <t>※ 전체적으로 당초예상보다 입소어르신 감소로 어르신 대비 직원채용도 작았으며, 생계비, 기타 운영비 등이 감소하였음</t>
    <phoneticPr fontId="2" type="noConversion"/>
  </si>
  <si>
    <t>■ 세입</t>
    <phoneticPr fontId="2" type="noConversion"/>
  </si>
  <si>
    <t>■ 세출</t>
    <phoneticPr fontId="2" type="noConversion"/>
  </si>
  <si>
    <t>무량수전노인전문요양원 2차추가경정 사유</t>
    <phoneticPr fontId="2" type="noConversion"/>
  </si>
  <si>
    <t xml:space="preserve"> 예  산  총  칙</t>
    <phoneticPr fontId="2" type="noConversion"/>
  </si>
  <si>
    <t xml:space="preserve">                 1. 본 예산은 사회복지법인 재무회계규칙 제 2장 예산과결산에 의거 편성하며 집행한다.</t>
    <phoneticPr fontId="2" type="noConversion"/>
  </si>
  <si>
    <t xml:space="preserve">                 2. 장기요양사업수입, 보조금, 후원금등의 세입이 감소할 경우 기존사업을 축소할 수 있다.</t>
    <phoneticPr fontId="2" type="noConversion"/>
  </si>
  <si>
    <t xml:space="preserve">                 3. 장기요양사업수입,국시비보조금, 후원금등의 세입이 증가 할 경우 세입세출예산을 초과할 수 있다.</t>
    <phoneticPr fontId="2" type="noConversion"/>
  </si>
  <si>
    <t xml:space="preserve">                 4. 보편적으로 발생하는 지출에 있어서는 세출예산에도 불구하고 초과 집행하고 차기 이사회에서 </t>
    <phoneticPr fontId="2" type="noConversion"/>
  </si>
  <si>
    <t xml:space="preserve">                      추가경정예산을 승인 받을 수 있다.</t>
    <phoneticPr fontId="2" type="noConversion"/>
  </si>
  <si>
    <t xml:space="preserve">                 5. 세출예산에서 초과지출이 발생할 경우에 동일관 내의 목간전용으로 부족한 예산을 집행 할 수가 있다.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</si>
</sst>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);[Red]\(#,##0\)"/>
    <numFmt numFmtId="177" formatCode="0.000%"/>
    <numFmt numFmtId="178" formatCode="0_ "/>
    <numFmt numFmtId="179" formatCode="0.0%"/>
  </numFmts>
  <fonts count="32">
    <font>
      <sz val="11"/>
      <name val="돋움"/>
      <family val="3"/>
      <charset val="129"/>
    </font>
    <font>
      <b/>
      <u/>
      <sz val="16"/>
      <name val="굴림"/>
      <family val="3"/>
      <charset val="129"/>
    </font>
    <font>
      <sz val="8"/>
      <name val="돋움"/>
      <family val="3"/>
      <charset val="129"/>
    </font>
    <font>
      <b/>
      <sz val="16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체"/>
      <family val="3"/>
      <charset val="129"/>
    </font>
    <font>
      <b/>
      <sz val="9"/>
      <name val="굴림"/>
      <family val="3"/>
      <charset val="129"/>
    </font>
    <font>
      <sz val="8"/>
      <name val="굴림"/>
      <family val="3"/>
      <charset val="129"/>
    </font>
    <font>
      <sz val="7"/>
      <name val="굴림"/>
      <family val="3"/>
      <charset val="129"/>
    </font>
    <font>
      <sz val="5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6"/>
      <name val="굴림"/>
      <family val="3"/>
      <charset val="129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30"/>
      <name val="돋움"/>
      <family val="3"/>
      <charset val="129"/>
    </font>
    <font>
      <b/>
      <sz val="36"/>
      <name val="돋움"/>
      <family val="3"/>
      <charset val="129"/>
    </font>
    <font>
      <b/>
      <sz val="20"/>
      <name val="돋움"/>
      <family val="3"/>
      <charset val="129"/>
    </font>
    <font>
      <b/>
      <sz val="16"/>
      <name val="돋움"/>
      <family val="3"/>
      <charset val="129"/>
    </font>
    <font>
      <b/>
      <sz val="15"/>
      <name val="돋움"/>
      <family val="3"/>
      <charset val="129"/>
    </font>
    <font>
      <sz val="11"/>
      <name val="바탕"/>
      <family val="1"/>
      <charset val="129"/>
    </font>
    <font>
      <b/>
      <u/>
      <sz val="16"/>
      <name val="굴림체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맑은 고딕"/>
      <family val="3"/>
      <charset val="129"/>
    </font>
    <font>
      <sz val="7"/>
      <name val="굴림체"/>
      <family val="3"/>
      <charset val="129"/>
    </font>
    <font>
      <sz val="10"/>
      <name val="돋움"/>
      <family val="3"/>
      <charset val="129"/>
    </font>
    <font>
      <sz val="12"/>
      <name val="바탕"/>
      <family val="1"/>
      <charset val="129"/>
    </font>
    <font>
      <sz val="12"/>
      <name val="돋움"/>
      <family val="3"/>
      <charset val="129"/>
    </font>
    <font>
      <b/>
      <sz val="16"/>
      <name val="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3" fontId="6" fillId="0" borderId="13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7" xfId="0" applyNumberFormat="1" applyFont="1" applyBorder="1">
      <alignment vertical="center"/>
    </xf>
    <xf numFmtId="0" fontId="6" fillId="0" borderId="18" xfId="0" applyFont="1" applyBorder="1">
      <alignment vertical="center"/>
    </xf>
    <xf numFmtId="3" fontId="6" fillId="0" borderId="19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quotePrefix="1" applyFont="1" applyBorder="1">
      <alignment vertical="center"/>
    </xf>
    <xf numFmtId="3" fontId="6" fillId="0" borderId="20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3" fontId="8" fillId="0" borderId="20" xfId="0" applyNumberFormat="1" applyFont="1" applyBorder="1">
      <alignment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21" xfId="0" applyNumberFormat="1" applyFont="1" applyBorder="1">
      <alignment vertical="center"/>
    </xf>
    <xf numFmtId="3" fontId="6" fillId="0" borderId="22" xfId="0" applyNumberFormat="1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3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>
      <alignment vertical="center"/>
    </xf>
    <xf numFmtId="3" fontId="6" fillId="0" borderId="24" xfId="0" applyNumberFormat="1" applyFont="1" applyBorder="1">
      <alignment vertical="center"/>
    </xf>
    <xf numFmtId="0" fontId="8" fillId="0" borderId="23" xfId="0" applyFont="1" applyBorder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8" fillId="0" borderId="2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3" fontId="6" fillId="0" borderId="5" xfId="0" applyNumberFormat="1" applyFont="1" applyBorder="1">
      <alignment vertical="center"/>
    </xf>
    <xf numFmtId="0" fontId="8" fillId="0" borderId="7" xfId="0" applyFont="1" applyBorder="1">
      <alignment vertical="center"/>
    </xf>
    <xf numFmtId="3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9" fontId="6" fillId="0" borderId="8" xfId="0" applyNumberFormat="1" applyFont="1" applyBorder="1" applyAlignment="1">
      <alignment horizontal="center" vertical="center"/>
    </xf>
    <xf numFmtId="0" fontId="6" fillId="0" borderId="8" xfId="0" quotePrefix="1" applyFont="1" applyBorder="1">
      <alignment vertical="center"/>
    </xf>
    <xf numFmtId="3" fontId="8" fillId="0" borderId="9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176" fontId="8" fillId="0" borderId="18" xfId="0" applyNumberFormat="1" applyFont="1" applyBorder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/>
    </xf>
    <xf numFmtId="3" fontId="6" fillId="0" borderId="25" xfId="0" quotePrefix="1" applyNumberFormat="1" applyFont="1" applyBorder="1" applyAlignment="1">
      <alignment horizontal="right" vertical="center"/>
    </xf>
    <xf numFmtId="0" fontId="6" fillId="0" borderId="21" xfId="0" applyFont="1" applyBorder="1">
      <alignment vertical="center"/>
    </xf>
    <xf numFmtId="3" fontId="6" fillId="0" borderId="26" xfId="0" applyNumberFormat="1" applyFont="1" applyBorder="1" applyAlignment="1">
      <alignment horizontal="right" vertical="center"/>
    </xf>
    <xf numFmtId="0" fontId="6" fillId="0" borderId="13" xfId="0" quotePrefix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3" fontId="6" fillId="0" borderId="13" xfId="0" quotePrefix="1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9" xfId="0" quotePrefix="1" applyNumberFormat="1" applyFon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6" fillId="0" borderId="28" xfId="0" applyFont="1" applyBorder="1">
      <alignment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9" xfId="0" applyNumberFormat="1" applyFont="1" applyBorder="1">
      <alignment vertical="center"/>
    </xf>
    <xf numFmtId="3" fontId="6" fillId="0" borderId="31" xfId="0" applyNumberFormat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9" fillId="0" borderId="18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3" fontId="6" fillId="0" borderId="11" xfId="0" quotePrefix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>
      <alignment vertical="center"/>
    </xf>
    <xf numFmtId="0" fontId="8" fillId="0" borderId="0" xfId="0" applyFont="1">
      <alignment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38" xfId="0" applyNumberFormat="1" applyFont="1" applyBorder="1">
      <alignment vertical="center"/>
    </xf>
    <xf numFmtId="3" fontId="6" fillId="0" borderId="39" xfId="0" applyNumberFormat="1" applyFont="1" applyBorder="1" applyAlignment="1">
      <alignment horizontal="right" vertical="center"/>
    </xf>
    <xf numFmtId="3" fontId="6" fillId="2" borderId="40" xfId="0" applyNumberFormat="1" applyFont="1" applyFill="1" applyBorder="1">
      <alignment vertical="center"/>
    </xf>
    <xf numFmtId="3" fontId="6" fillId="0" borderId="40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3" fontId="6" fillId="0" borderId="41" xfId="0" applyNumberFormat="1" applyFont="1" applyBorder="1">
      <alignment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26" xfId="0" quotePrefix="1" applyNumberFormat="1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>
      <alignment vertical="center"/>
    </xf>
    <xf numFmtId="3" fontId="6" fillId="0" borderId="22" xfId="0" quotePrefix="1" applyNumberFormat="1" applyFont="1" applyBorder="1" applyAlignment="1">
      <alignment horizontal="right" vertical="center"/>
    </xf>
    <xf numFmtId="0" fontId="9" fillId="0" borderId="13" xfId="0" applyFont="1" applyBorder="1">
      <alignment vertical="center"/>
    </xf>
    <xf numFmtId="0" fontId="9" fillId="0" borderId="0" xfId="0" applyFont="1" applyBorder="1">
      <alignment vertical="center"/>
    </xf>
    <xf numFmtId="3" fontId="6" fillId="0" borderId="6" xfId="0" quotePrefix="1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3" fontId="6" fillId="0" borderId="22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>
      <alignment vertical="center"/>
    </xf>
    <xf numFmtId="3" fontId="6" fillId="0" borderId="48" xfId="0" quotePrefix="1" applyNumberFormat="1" applyFont="1" applyBorder="1" applyAlignment="1">
      <alignment horizontal="right" vertical="center"/>
    </xf>
    <xf numFmtId="0" fontId="6" fillId="0" borderId="49" xfId="0" applyFont="1" applyBorder="1">
      <alignment vertical="center"/>
    </xf>
    <xf numFmtId="3" fontId="6" fillId="0" borderId="49" xfId="0" applyNumberFormat="1" applyFont="1" applyBorder="1">
      <alignment vertical="center"/>
    </xf>
    <xf numFmtId="0" fontId="6" fillId="0" borderId="49" xfId="0" applyFont="1" applyBorder="1" applyAlignment="1">
      <alignment horizontal="center" vertical="center"/>
    </xf>
    <xf numFmtId="3" fontId="6" fillId="0" borderId="50" xfId="0" applyNumberFormat="1" applyFont="1" applyBorder="1">
      <alignment vertical="center"/>
    </xf>
    <xf numFmtId="0" fontId="6" fillId="0" borderId="34" xfId="0" applyFont="1" applyBorder="1">
      <alignment vertical="center"/>
    </xf>
    <xf numFmtId="0" fontId="6" fillId="0" borderId="34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3" fontId="9" fillId="0" borderId="19" xfId="0" applyNumberFormat="1" applyFont="1" applyBorder="1">
      <alignment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9" xfId="0" quotePrefix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10" fillId="0" borderId="19" xfId="0" applyFont="1" applyBorder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179" fontId="6" fillId="0" borderId="19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4" fillId="0" borderId="3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3" fontId="6" fillId="0" borderId="19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14" fillId="0" borderId="23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177" fontId="6" fillId="0" borderId="1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0" fontId="6" fillId="0" borderId="0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31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5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4" fillId="0" borderId="4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1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3" fontId="24" fillId="0" borderId="53" xfId="0" applyNumberFormat="1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3" fontId="24" fillId="0" borderId="52" xfId="0" applyNumberFormat="1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0" fillId="0" borderId="54" xfId="0" applyBorder="1" applyAlignment="1">
      <alignment vertical="center"/>
    </xf>
    <xf numFmtId="3" fontId="24" fillId="0" borderId="55" xfId="0" applyNumberFormat="1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5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3" fontId="6" fillId="0" borderId="58" xfId="0" quotePrefix="1" applyNumberFormat="1" applyFont="1" applyBorder="1" applyAlignment="1">
      <alignment horizontal="right" vertical="center"/>
    </xf>
    <xf numFmtId="0" fontId="6" fillId="0" borderId="31" xfId="0" quotePrefix="1" applyFont="1" applyBorder="1">
      <alignment vertical="center"/>
    </xf>
    <xf numFmtId="0" fontId="24" fillId="0" borderId="31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27" fillId="0" borderId="5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vertical="center"/>
    </xf>
    <xf numFmtId="0" fontId="0" fillId="0" borderId="53" xfId="0" applyBorder="1">
      <alignment vertical="center"/>
    </xf>
    <xf numFmtId="0" fontId="0" fillId="0" borderId="53" xfId="0" applyBorder="1" applyAlignment="1">
      <alignment vertical="center"/>
    </xf>
    <xf numFmtId="0" fontId="24" fillId="0" borderId="52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8" fillId="0" borderId="53" xfId="0" applyFont="1" applyBorder="1">
      <alignment vertical="center"/>
    </xf>
    <xf numFmtId="0" fontId="28" fillId="0" borderId="0" xfId="0" applyFont="1">
      <alignment vertical="center"/>
    </xf>
    <xf numFmtId="0" fontId="24" fillId="0" borderId="52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3" fontId="24" fillId="0" borderId="44" xfId="0" applyNumberFormat="1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/>
    </xf>
  </cellXfs>
  <cellStyles count="4">
    <cellStyle name="쉼표 [0] 2" xfId="3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8"/>
  <sheetViews>
    <sheetView tabSelected="1" workbookViewId="0">
      <selection activeCell="A11" sqref="A11"/>
    </sheetView>
  </sheetViews>
  <sheetFormatPr defaultRowHeight="13.5"/>
  <cols>
    <col min="1" max="1" width="95.77734375" customWidth="1"/>
    <col min="257" max="257" width="95.77734375" customWidth="1"/>
    <col min="513" max="513" width="95.77734375" customWidth="1"/>
    <col min="769" max="769" width="95.77734375" customWidth="1"/>
    <col min="1025" max="1025" width="95.77734375" customWidth="1"/>
    <col min="1281" max="1281" width="95.77734375" customWidth="1"/>
    <col min="1537" max="1537" width="95.77734375" customWidth="1"/>
    <col min="1793" max="1793" width="95.77734375" customWidth="1"/>
    <col min="2049" max="2049" width="95.77734375" customWidth="1"/>
    <col min="2305" max="2305" width="95.77734375" customWidth="1"/>
    <col min="2561" max="2561" width="95.77734375" customWidth="1"/>
    <col min="2817" max="2817" width="95.77734375" customWidth="1"/>
    <col min="3073" max="3073" width="95.77734375" customWidth="1"/>
    <col min="3329" max="3329" width="95.77734375" customWidth="1"/>
    <col min="3585" max="3585" width="95.77734375" customWidth="1"/>
    <col min="3841" max="3841" width="95.77734375" customWidth="1"/>
    <col min="4097" max="4097" width="95.77734375" customWidth="1"/>
    <col min="4353" max="4353" width="95.77734375" customWidth="1"/>
    <col min="4609" max="4609" width="95.77734375" customWidth="1"/>
    <col min="4865" max="4865" width="95.77734375" customWidth="1"/>
    <col min="5121" max="5121" width="95.77734375" customWidth="1"/>
    <col min="5377" max="5377" width="95.77734375" customWidth="1"/>
    <col min="5633" max="5633" width="95.77734375" customWidth="1"/>
    <col min="5889" max="5889" width="95.77734375" customWidth="1"/>
    <col min="6145" max="6145" width="95.77734375" customWidth="1"/>
    <col min="6401" max="6401" width="95.77734375" customWidth="1"/>
    <col min="6657" max="6657" width="95.77734375" customWidth="1"/>
    <col min="6913" max="6913" width="95.77734375" customWidth="1"/>
    <col min="7169" max="7169" width="95.77734375" customWidth="1"/>
    <col min="7425" max="7425" width="95.77734375" customWidth="1"/>
    <col min="7681" max="7681" width="95.77734375" customWidth="1"/>
    <col min="7937" max="7937" width="95.77734375" customWidth="1"/>
    <col min="8193" max="8193" width="95.77734375" customWidth="1"/>
    <col min="8449" max="8449" width="95.77734375" customWidth="1"/>
    <col min="8705" max="8705" width="95.77734375" customWidth="1"/>
    <col min="8961" max="8961" width="95.77734375" customWidth="1"/>
    <col min="9217" max="9217" width="95.77734375" customWidth="1"/>
    <col min="9473" max="9473" width="95.77734375" customWidth="1"/>
    <col min="9729" max="9729" width="95.77734375" customWidth="1"/>
    <col min="9985" max="9985" width="95.77734375" customWidth="1"/>
    <col min="10241" max="10241" width="95.77734375" customWidth="1"/>
    <col min="10497" max="10497" width="95.77734375" customWidth="1"/>
    <col min="10753" max="10753" width="95.77734375" customWidth="1"/>
    <col min="11009" max="11009" width="95.77734375" customWidth="1"/>
    <col min="11265" max="11265" width="95.77734375" customWidth="1"/>
    <col min="11521" max="11521" width="95.77734375" customWidth="1"/>
    <col min="11777" max="11777" width="95.77734375" customWidth="1"/>
    <col min="12033" max="12033" width="95.77734375" customWidth="1"/>
    <col min="12289" max="12289" width="95.77734375" customWidth="1"/>
    <col min="12545" max="12545" width="95.77734375" customWidth="1"/>
    <col min="12801" max="12801" width="95.77734375" customWidth="1"/>
    <col min="13057" max="13057" width="95.77734375" customWidth="1"/>
    <col min="13313" max="13313" width="95.77734375" customWidth="1"/>
    <col min="13569" max="13569" width="95.77734375" customWidth="1"/>
    <col min="13825" max="13825" width="95.77734375" customWidth="1"/>
    <col min="14081" max="14081" width="95.77734375" customWidth="1"/>
    <col min="14337" max="14337" width="95.77734375" customWidth="1"/>
    <col min="14593" max="14593" width="95.77734375" customWidth="1"/>
    <col min="14849" max="14849" width="95.77734375" customWidth="1"/>
    <col min="15105" max="15105" width="95.77734375" customWidth="1"/>
    <col min="15361" max="15361" width="95.77734375" customWidth="1"/>
    <col min="15617" max="15617" width="95.77734375" customWidth="1"/>
    <col min="15873" max="15873" width="95.77734375" customWidth="1"/>
    <col min="16129" max="16129" width="95.77734375" customWidth="1"/>
  </cols>
  <sheetData>
    <row r="3" spans="1:3" ht="25.5">
      <c r="A3" s="264" t="s">
        <v>300</v>
      </c>
      <c r="B3" s="282"/>
      <c r="C3" s="282"/>
    </row>
    <row r="4" spans="1:3" ht="14.25">
      <c r="A4" s="283"/>
    </row>
    <row r="5" spans="1:3" ht="24" customHeight="1">
      <c r="A5" s="283"/>
    </row>
    <row r="6" spans="1:3" ht="24" customHeight="1">
      <c r="A6" s="284" t="s">
        <v>301</v>
      </c>
      <c r="B6" s="282"/>
      <c r="C6" s="282"/>
    </row>
    <row r="7" spans="1:3" ht="24" customHeight="1">
      <c r="A7" s="283"/>
    </row>
    <row r="8" spans="1:3" ht="24" customHeight="1">
      <c r="A8" s="283" t="s">
        <v>302</v>
      </c>
    </row>
    <row r="9" spans="1:3" ht="24" customHeight="1">
      <c r="A9" s="283"/>
    </row>
    <row r="10" spans="1:3" ht="24" customHeight="1">
      <c r="A10" s="283" t="s">
        <v>303</v>
      </c>
    </row>
    <row r="11" spans="1:3" ht="24" customHeight="1">
      <c r="A11" s="283"/>
    </row>
    <row r="12" spans="1:3" ht="24" customHeight="1">
      <c r="A12" s="283" t="s">
        <v>304</v>
      </c>
    </row>
    <row r="13" spans="1:3" ht="24" customHeight="1">
      <c r="A13" s="283" t="s">
        <v>305</v>
      </c>
    </row>
    <row r="14" spans="1:3" ht="24" customHeight="1">
      <c r="A14" s="283"/>
    </row>
    <row r="15" spans="1:3" ht="24" customHeight="1">
      <c r="A15" s="283" t="s">
        <v>306</v>
      </c>
    </row>
    <row r="16" spans="1:3" ht="24" customHeight="1">
      <c r="A16" s="283"/>
    </row>
    <row r="17" spans="1:1" ht="24" customHeight="1">
      <c r="A17" s="281"/>
    </row>
    <row r="18" spans="1:1" ht="24" customHeight="1">
      <c r="A18" s="285"/>
    </row>
    <row r="19" spans="1:1" ht="24" customHeight="1">
      <c r="A19" s="281"/>
    </row>
    <row r="20" spans="1:1" ht="24" customHeight="1">
      <c r="A20" s="281"/>
    </row>
    <row r="21" spans="1:1" ht="24" customHeight="1">
      <c r="A21" s="281"/>
    </row>
    <row r="22" spans="1:1" ht="24" customHeight="1">
      <c r="A22" s="281"/>
    </row>
    <row r="23" spans="1:1" ht="24" customHeight="1">
      <c r="A23" s="281"/>
    </row>
    <row r="24" spans="1:1" ht="24" customHeight="1">
      <c r="A24" s="283"/>
    </row>
    <row r="25" spans="1:1" ht="14.25">
      <c r="A25" s="283"/>
    </row>
    <row r="26" spans="1:1" ht="14.25">
      <c r="A26" s="283"/>
    </row>
    <row r="27" spans="1:1" ht="14.25">
      <c r="A27" s="283"/>
    </row>
    <row r="28" spans="1:1" ht="14.25">
      <c r="A28" s="283"/>
    </row>
    <row r="29" spans="1:1" ht="14.25">
      <c r="A29" s="283"/>
    </row>
    <row r="30" spans="1:1" ht="14.25">
      <c r="A30" s="283"/>
    </row>
    <row r="31" spans="1:1" ht="14.25">
      <c r="A31" s="283"/>
    </row>
    <row r="32" spans="1:1" ht="14.25">
      <c r="A32" s="283"/>
    </row>
    <row r="33" spans="1:1" ht="14.25">
      <c r="A33" s="283"/>
    </row>
    <row r="34" spans="1:1" ht="14.25">
      <c r="A34" s="283"/>
    </row>
    <row r="35" spans="1:1" ht="14.25">
      <c r="A35" s="283"/>
    </row>
    <row r="36" spans="1:1" ht="14.25">
      <c r="A36" s="283"/>
    </row>
    <row r="37" spans="1:1" ht="14.25">
      <c r="A37" s="283"/>
    </row>
    <row r="38" spans="1:1" ht="14.25">
      <c r="A38" s="283"/>
    </row>
  </sheetData>
  <mergeCells count="2">
    <mergeCell ref="A3:C3"/>
    <mergeCell ref="A6:C6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D15"/>
  <sheetViews>
    <sheetView workbookViewId="0">
      <selection activeCell="C8" sqref="C8:D8"/>
    </sheetView>
  </sheetViews>
  <sheetFormatPr defaultRowHeight="13.5"/>
  <cols>
    <col min="2" max="2" width="7.77734375" customWidth="1"/>
    <col min="3" max="3" width="82.77734375" customWidth="1"/>
    <col min="4" max="4" width="0.5546875" customWidth="1"/>
    <col min="5" max="5" width="6" customWidth="1"/>
    <col min="258" max="258" width="7.77734375" customWidth="1"/>
    <col min="259" max="259" width="82.77734375" customWidth="1"/>
    <col min="260" max="260" width="0.5546875" customWidth="1"/>
    <col min="261" max="261" width="6" customWidth="1"/>
    <col min="514" max="514" width="7.77734375" customWidth="1"/>
    <col min="515" max="515" width="82.77734375" customWidth="1"/>
    <col min="516" max="516" width="0.5546875" customWidth="1"/>
    <col min="517" max="517" width="6" customWidth="1"/>
    <col min="770" max="770" width="7.77734375" customWidth="1"/>
    <col min="771" max="771" width="82.77734375" customWidth="1"/>
    <col min="772" max="772" width="0.5546875" customWidth="1"/>
    <col min="773" max="773" width="6" customWidth="1"/>
    <col min="1026" max="1026" width="7.77734375" customWidth="1"/>
    <col min="1027" max="1027" width="82.77734375" customWidth="1"/>
    <col min="1028" max="1028" width="0.5546875" customWidth="1"/>
    <col min="1029" max="1029" width="6" customWidth="1"/>
    <col min="1282" max="1282" width="7.77734375" customWidth="1"/>
    <col min="1283" max="1283" width="82.77734375" customWidth="1"/>
    <col min="1284" max="1284" width="0.5546875" customWidth="1"/>
    <col min="1285" max="1285" width="6" customWidth="1"/>
    <col min="1538" max="1538" width="7.77734375" customWidth="1"/>
    <col min="1539" max="1539" width="82.77734375" customWidth="1"/>
    <col min="1540" max="1540" width="0.5546875" customWidth="1"/>
    <col min="1541" max="1541" width="6" customWidth="1"/>
    <col min="1794" max="1794" width="7.77734375" customWidth="1"/>
    <col min="1795" max="1795" width="82.77734375" customWidth="1"/>
    <col min="1796" max="1796" width="0.5546875" customWidth="1"/>
    <col min="1797" max="1797" width="6" customWidth="1"/>
    <col min="2050" max="2050" width="7.77734375" customWidth="1"/>
    <col min="2051" max="2051" width="82.77734375" customWidth="1"/>
    <col min="2052" max="2052" width="0.5546875" customWidth="1"/>
    <col min="2053" max="2053" width="6" customWidth="1"/>
    <col min="2306" max="2306" width="7.77734375" customWidth="1"/>
    <col min="2307" max="2307" width="82.77734375" customWidth="1"/>
    <col min="2308" max="2308" width="0.5546875" customWidth="1"/>
    <col min="2309" max="2309" width="6" customWidth="1"/>
    <col min="2562" max="2562" width="7.77734375" customWidth="1"/>
    <col min="2563" max="2563" width="82.77734375" customWidth="1"/>
    <col min="2564" max="2564" width="0.5546875" customWidth="1"/>
    <col min="2565" max="2565" width="6" customWidth="1"/>
    <col min="2818" max="2818" width="7.77734375" customWidth="1"/>
    <col min="2819" max="2819" width="82.77734375" customWidth="1"/>
    <col min="2820" max="2820" width="0.5546875" customWidth="1"/>
    <col min="2821" max="2821" width="6" customWidth="1"/>
    <col min="3074" max="3074" width="7.77734375" customWidth="1"/>
    <col min="3075" max="3075" width="82.77734375" customWidth="1"/>
    <col min="3076" max="3076" width="0.5546875" customWidth="1"/>
    <col min="3077" max="3077" width="6" customWidth="1"/>
    <col min="3330" max="3330" width="7.77734375" customWidth="1"/>
    <col min="3331" max="3331" width="82.77734375" customWidth="1"/>
    <col min="3332" max="3332" width="0.5546875" customWidth="1"/>
    <col min="3333" max="3333" width="6" customWidth="1"/>
    <col min="3586" max="3586" width="7.77734375" customWidth="1"/>
    <col min="3587" max="3587" width="82.77734375" customWidth="1"/>
    <col min="3588" max="3588" width="0.5546875" customWidth="1"/>
    <col min="3589" max="3589" width="6" customWidth="1"/>
    <col min="3842" max="3842" width="7.77734375" customWidth="1"/>
    <col min="3843" max="3843" width="82.77734375" customWidth="1"/>
    <col min="3844" max="3844" width="0.5546875" customWidth="1"/>
    <col min="3845" max="3845" width="6" customWidth="1"/>
    <col min="4098" max="4098" width="7.77734375" customWidth="1"/>
    <col min="4099" max="4099" width="82.77734375" customWidth="1"/>
    <col min="4100" max="4100" width="0.5546875" customWidth="1"/>
    <col min="4101" max="4101" width="6" customWidth="1"/>
    <col min="4354" max="4354" width="7.77734375" customWidth="1"/>
    <col min="4355" max="4355" width="82.77734375" customWidth="1"/>
    <col min="4356" max="4356" width="0.5546875" customWidth="1"/>
    <col min="4357" max="4357" width="6" customWidth="1"/>
    <col min="4610" max="4610" width="7.77734375" customWidth="1"/>
    <col min="4611" max="4611" width="82.77734375" customWidth="1"/>
    <col min="4612" max="4612" width="0.5546875" customWidth="1"/>
    <col min="4613" max="4613" width="6" customWidth="1"/>
    <col min="4866" max="4866" width="7.77734375" customWidth="1"/>
    <col min="4867" max="4867" width="82.77734375" customWidth="1"/>
    <col min="4868" max="4868" width="0.5546875" customWidth="1"/>
    <col min="4869" max="4869" width="6" customWidth="1"/>
    <col min="5122" max="5122" width="7.77734375" customWidth="1"/>
    <col min="5123" max="5123" width="82.77734375" customWidth="1"/>
    <col min="5124" max="5124" width="0.5546875" customWidth="1"/>
    <col min="5125" max="5125" width="6" customWidth="1"/>
    <col min="5378" max="5378" width="7.77734375" customWidth="1"/>
    <col min="5379" max="5379" width="82.77734375" customWidth="1"/>
    <col min="5380" max="5380" width="0.5546875" customWidth="1"/>
    <col min="5381" max="5381" width="6" customWidth="1"/>
    <col min="5634" max="5634" width="7.77734375" customWidth="1"/>
    <col min="5635" max="5635" width="82.77734375" customWidth="1"/>
    <col min="5636" max="5636" width="0.5546875" customWidth="1"/>
    <col min="5637" max="5637" width="6" customWidth="1"/>
    <col min="5890" max="5890" width="7.77734375" customWidth="1"/>
    <col min="5891" max="5891" width="82.77734375" customWidth="1"/>
    <col min="5892" max="5892" width="0.5546875" customWidth="1"/>
    <col min="5893" max="5893" width="6" customWidth="1"/>
    <col min="6146" max="6146" width="7.77734375" customWidth="1"/>
    <col min="6147" max="6147" width="82.77734375" customWidth="1"/>
    <col min="6148" max="6148" width="0.5546875" customWidth="1"/>
    <col min="6149" max="6149" width="6" customWidth="1"/>
    <col min="6402" max="6402" width="7.77734375" customWidth="1"/>
    <col min="6403" max="6403" width="82.77734375" customWidth="1"/>
    <col min="6404" max="6404" width="0.5546875" customWidth="1"/>
    <col min="6405" max="6405" width="6" customWidth="1"/>
    <col min="6658" max="6658" width="7.77734375" customWidth="1"/>
    <col min="6659" max="6659" width="82.77734375" customWidth="1"/>
    <col min="6660" max="6660" width="0.5546875" customWidth="1"/>
    <col min="6661" max="6661" width="6" customWidth="1"/>
    <col min="6914" max="6914" width="7.77734375" customWidth="1"/>
    <col min="6915" max="6915" width="82.77734375" customWidth="1"/>
    <col min="6916" max="6916" width="0.5546875" customWidth="1"/>
    <col min="6917" max="6917" width="6" customWidth="1"/>
    <col min="7170" max="7170" width="7.77734375" customWidth="1"/>
    <col min="7171" max="7171" width="82.77734375" customWidth="1"/>
    <col min="7172" max="7172" width="0.5546875" customWidth="1"/>
    <col min="7173" max="7173" width="6" customWidth="1"/>
    <col min="7426" max="7426" width="7.77734375" customWidth="1"/>
    <col min="7427" max="7427" width="82.77734375" customWidth="1"/>
    <col min="7428" max="7428" width="0.5546875" customWidth="1"/>
    <col min="7429" max="7429" width="6" customWidth="1"/>
    <col min="7682" max="7682" width="7.77734375" customWidth="1"/>
    <col min="7683" max="7683" width="82.77734375" customWidth="1"/>
    <col min="7684" max="7684" width="0.5546875" customWidth="1"/>
    <col min="7685" max="7685" width="6" customWidth="1"/>
    <col min="7938" max="7938" width="7.77734375" customWidth="1"/>
    <col min="7939" max="7939" width="82.77734375" customWidth="1"/>
    <col min="7940" max="7940" width="0.5546875" customWidth="1"/>
    <col min="7941" max="7941" width="6" customWidth="1"/>
    <col min="8194" max="8194" width="7.77734375" customWidth="1"/>
    <col min="8195" max="8195" width="82.77734375" customWidth="1"/>
    <col min="8196" max="8196" width="0.5546875" customWidth="1"/>
    <col min="8197" max="8197" width="6" customWidth="1"/>
    <col min="8450" max="8450" width="7.77734375" customWidth="1"/>
    <col min="8451" max="8451" width="82.77734375" customWidth="1"/>
    <col min="8452" max="8452" width="0.5546875" customWidth="1"/>
    <col min="8453" max="8453" width="6" customWidth="1"/>
    <col min="8706" max="8706" width="7.77734375" customWidth="1"/>
    <col min="8707" max="8707" width="82.77734375" customWidth="1"/>
    <col min="8708" max="8708" width="0.5546875" customWidth="1"/>
    <col min="8709" max="8709" width="6" customWidth="1"/>
    <col min="8962" max="8962" width="7.77734375" customWidth="1"/>
    <col min="8963" max="8963" width="82.77734375" customWidth="1"/>
    <col min="8964" max="8964" width="0.5546875" customWidth="1"/>
    <col min="8965" max="8965" width="6" customWidth="1"/>
    <col min="9218" max="9218" width="7.77734375" customWidth="1"/>
    <col min="9219" max="9219" width="82.77734375" customWidth="1"/>
    <col min="9220" max="9220" width="0.5546875" customWidth="1"/>
    <col min="9221" max="9221" width="6" customWidth="1"/>
    <col min="9474" max="9474" width="7.77734375" customWidth="1"/>
    <col min="9475" max="9475" width="82.77734375" customWidth="1"/>
    <col min="9476" max="9476" width="0.5546875" customWidth="1"/>
    <col min="9477" max="9477" width="6" customWidth="1"/>
    <col min="9730" max="9730" width="7.77734375" customWidth="1"/>
    <col min="9731" max="9731" width="82.77734375" customWidth="1"/>
    <col min="9732" max="9732" width="0.5546875" customWidth="1"/>
    <col min="9733" max="9733" width="6" customWidth="1"/>
    <col min="9986" max="9986" width="7.77734375" customWidth="1"/>
    <col min="9987" max="9987" width="82.77734375" customWidth="1"/>
    <col min="9988" max="9988" width="0.5546875" customWidth="1"/>
    <col min="9989" max="9989" width="6" customWidth="1"/>
    <col min="10242" max="10242" width="7.77734375" customWidth="1"/>
    <col min="10243" max="10243" width="82.77734375" customWidth="1"/>
    <col min="10244" max="10244" width="0.5546875" customWidth="1"/>
    <col min="10245" max="10245" width="6" customWidth="1"/>
    <col min="10498" max="10498" width="7.77734375" customWidth="1"/>
    <col min="10499" max="10499" width="82.77734375" customWidth="1"/>
    <col min="10500" max="10500" width="0.5546875" customWidth="1"/>
    <col min="10501" max="10501" width="6" customWidth="1"/>
    <col min="10754" max="10754" width="7.77734375" customWidth="1"/>
    <col min="10755" max="10755" width="82.77734375" customWidth="1"/>
    <col min="10756" max="10756" width="0.5546875" customWidth="1"/>
    <col min="10757" max="10757" width="6" customWidth="1"/>
    <col min="11010" max="11010" width="7.77734375" customWidth="1"/>
    <col min="11011" max="11011" width="82.77734375" customWidth="1"/>
    <col min="11012" max="11012" width="0.5546875" customWidth="1"/>
    <col min="11013" max="11013" width="6" customWidth="1"/>
    <col min="11266" max="11266" width="7.77734375" customWidth="1"/>
    <col min="11267" max="11267" width="82.77734375" customWidth="1"/>
    <col min="11268" max="11268" width="0.5546875" customWidth="1"/>
    <col min="11269" max="11269" width="6" customWidth="1"/>
    <col min="11522" max="11522" width="7.77734375" customWidth="1"/>
    <col min="11523" max="11523" width="82.77734375" customWidth="1"/>
    <col min="11524" max="11524" width="0.5546875" customWidth="1"/>
    <col min="11525" max="11525" width="6" customWidth="1"/>
    <col min="11778" max="11778" width="7.77734375" customWidth="1"/>
    <col min="11779" max="11779" width="82.77734375" customWidth="1"/>
    <col min="11780" max="11780" width="0.5546875" customWidth="1"/>
    <col min="11781" max="11781" width="6" customWidth="1"/>
    <col min="12034" max="12034" width="7.77734375" customWidth="1"/>
    <col min="12035" max="12035" width="82.77734375" customWidth="1"/>
    <col min="12036" max="12036" width="0.5546875" customWidth="1"/>
    <col min="12037" max="12037" width="6" customWidth="1"/>
    <col min="12290" max="12290" width="7.77734375" customWidth="1"/>
    <col min="12291" max="12291" width="82.77734375" customWidth="1"/>
    <col min="12292" max="12292" width="0.5546875" customWidth="1"/>
    <col min="12293" max="12293" width="6" customWidth="1"/>
    <col min="12546" max="12546" width="7.77734375" customWidth="1"/>
    <col min="12547" max="12547" width="82.77734375" customWidth="1"/>
    <col min="12548" max="12548" width="0.5546875" customWidth="1"/>
    <col min="12549" max="12549" width="6" customWidth="1"/>
    <col min="12802" max="12802" width="7.77734375" customWidth="1"/>
    <col min="12803" max="12803" width="82.77734375" customWidth="1"/>
    <col min="12804" max="12804" width="0.5546875" customWidth="1"/>
    <col min="12805" max="12805" width="6" customWidth="1"/>
    <col min="13058" max="13058" width="7.77734375" customWidth="1"/>
    <col min="13059" max="13059" width="82.77734375" customWidth="1"/>
    <col min="13060" max="13060" width="0.5546875" customWidth="1"/>
    <col min="13061" max="13061" width="6" customWidth="1"/>
    <col min="13314" max="13314" width="7.77734375" customWidth="1"/>
    <col min="13315" max="13315" width="82.77734375" customWidth="1"/>
    <col min="13316" max="13316" width="0.5546875" customWidth="1"/>
    <col min="13317" max="13317" width="6" customWidth="1"/>
    <col min="13570" max="13570" width="7.77734375" customWidth="1"/>
    <col min="13571" max="13571" width="82.77734375" customWidth="1"/>
    <col min="13572" max="13572" width="0.5546875" customWidth="1"/>
    <col min="13573" max="13573" width="6" customWidth="1"/>
    <col min="13826" max="13826" width="7.77734375" customWidth="1"/>
    <col min="13827" max="13827" width="82.77734375" customWidth="1"/>
    <col min="13828" max="13828" width="0.5546875" customWidth="1"/>
    <col min="13829" max="13829" width="6" customWidth="1"/>
    <col min="14082" max="14082" width="7.77734375" customWidth="1"/>
    <col min="14083" max="14083" width="82.77734375" customWidth="1"/>
    <col min="14084" max="14084" width="0.5546875" customWidth="1"/>
    <col min="14085" max="14085" width="6" customWidth="1"/>
    <col min="14338" max="14338" width="7.77734375" customWidth="1"/>
    <col min="14339" max="14339" width="82.77734375" customWidth="1"/>
    <col min="14340" max="14340" width="0.5546875" customWidth="1"/>
    <col min="14341" max="14341" width="6" customWidth="1"/>
    <col min="14594" max="14594" width="7.77734375" customWidth="1"/>
    <col min="14595" max="14595" width="82.77734375" customWidth="1"/>
    <col min="14596" max="14596" width="0.5546875" customWidth="1"/>
    <col min="14597" max="14597" width="6" customWidth="1"/>
    <col min="14850" max="14850" width="7.77734375" customWidth="1"/>
    <col min="14851" max="14851" width="82.77734375" customWidth="1"/>
    <col min="14852" max="14852" width="0.5546875" customWidth="1"/>
    <col min="14853" max="14853" width="6" customWidth="1"/>
    <col min="15106" max="15106" width="7.77734375" customWidth="1"/>
    <col min="15107" max="15107" width="82.77734375" customWidth="1"/>
    <col min="15108" max="15108" width="0.5546875" customWidth="1"/>
    <col min="15109" max="15109" width="6" customWidth="1"/>
    <col min="15362" max="15362" width="7.77734375" customWidth="1"/>
    <col min="15363" max="15363" width="82.77734375" customWidth="1"/>
    <col min="15364" max="15364" width="0.5546875" customWidth="1"/>
    <col min="15365" max="15365" width="6" customWidth="1"/>
    <col min="15618" max="15618" width="7.77734375" customWidth="1"/>
    <col min="15619" max="15619" width="82.77734375" customWidth="1"/>
    <col min="15620" max="15620" width="0.5546875" customWidth="1"/>
    <col min="15621" max="15621" width="6" customWidth="1"/>
    <col min="15874" max="15874" width="7.77734375" customWidth="1"/>
    <col min="15875" max="15875" width="82.77734375" customWidth="1"/>
    <col min="15876" max="15876" width="0.5546875" customWidth="1"/>
    <col min="15877" max="15877" width="6" customWidth="1"/>
    <col min="16130" max="16130" width="7.77734375" customWidth="1"/>
    <col min="16131" max="16131" width="82.77734375" customWidth="1"/>
    <col min="16132" max="16132" width="0.5546875" customWidth="1"/>
    <col min="16133" max="16133" width="6" customWidth="1"/>
  </cols>
  <sheetData>
    <row r="2" spans="3:4" ht="37.5" customHeight="1">
      <c r="C2" s="215"/>
      <c r="D2" s="215"/>
    </row>
    <row r="3" spans="3:4" ht="48.75" customHeight="1">
      <c r="C3" s="216" t="s">
        <v>231</v>
      </c>
      <c r="D3" s="216"/>
    </row>
    <row r="4" spans="3:4" ht="105" customHeight="1">
      <c r="C4" s="217" t="s">
        <v>232</v>
      </c>
      <c r="D4" s="217"/>
    </row>
    <row r="5" spans="3:4">
      <c r="C5" s="218"/>
      <c r="D5" s="218"/>
    </row>
    <row r="6" spans="3:4">
      <c r="C6" s="218"/>
      <c r="D6" s="218"/>
    </row>
    <row r="7" spans="3:4" ht="45.75" customHeight="1">
      <c r="C7" s="264" t="s">
        <v>233</v>
      </c>
      <c r="D7" s="264"/>
    </row>
    <row r="8" spans="3:4" ht="114.75" customHeight="1">
      <c r="C8" s="218"/>
      <c r="D8" s="218"/>
    </row>
    <row r="9" spans="3:4" ht="27" customHeight="1">
      <c r="C9" s="219" t="s">
        <v>234</v>
      </c>
      <c r="D9" s="219"/>
    </row>
    <row r="10" spans="3:4" ht="27" customHeight="1">
      <c r="C10" s="220" t="s">
        <v>235</v>
      </c>
      <c r="D10" s="221"/>
    </row>
    <row r="11" spans="3:4">
      <c r="C11" s="222"/>
      <c r="D11" s="222"/>
    </row>
    <row r="12" spans="3:4">
      <c r="C12" s="222"/>
      <c r="D12" s="222"/>
    </row>
    <row r="13" spans="3:4">
      <c r="C13" s="222"/>
      <c r="D13" s="222"/>
    </row>
    <row r="14" spans="3:4">
      <c r="C14" s="222"/>
      <c r="D14" s="222"/>
    </row>
    <row r="15" spans="3:4">
      <c r="C15" s="222"/>
      <c r="D15" s="222"/>
    </row>
  </sheetData>
  <mergeCells count="9">
    <mergeCell ref="C8:D8"/>
    <mergeCell ref="C9:D9"/>
    <mergeCell ref="C10:D10"/>
    <mergeCell ref="C2:D2"/>
    <mergeCell ref="C3:D3"/>
    <mergeCell ref="C4:D4"/>
    <mergeCell ref="C5:D5"/>
    <mergeCell ref="C6:D6"/>
    <mergeCell ref="C7:D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4"/>
  <sheetViews>
    <sheetView zoomScaleNormal="100" workbookViewId="0">
      <selection activeCell="K10" sqref="K10"/>
    </sheetView>
  </sheetViews>
  <sheetFormatPr defaultRowHeight="13.5"/>
  <cols>
    <col min="1" max="1" width="3" customWidth="1"/>
    <col min="2" max="2" width="3.109375" customWidth="1"/>
    <col min="3" max="3" width="15.88671875" customWidth="1"/>
    <col min="4" max="5" width="10" bestFit="1" customWidth="1"/>
    <col min="6" max="6" width="9.33203125" bestFit="1" customWidth="1"/>
    <col min="7" max="7" width="2.33203125" customWidth="1"/>
    <col min="8" max="8" width="2.88671875" customWidth="1"/>
    <col min="9" max="9" width="3.44140625" customWidth="1"/>
    <col min="10" max="10" width="14.44140625" customWidth="1"/>
    <col min="11" max="12" width="10" bestFit="1" customWidth="1"/>
    <col min="13" max="13" width="9.33203125" bestFit="1" customWidth="1"/>
  </cols>
  <sheetData>
    <row r="1" spans="1:13" s="224" customFormat="1" ht="42" customHeight="1">
      <c r="A1" s="223" t="s">
        <v>277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s="224" customFormat="1" ht="5.2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s="224" customFormat="1" ht="15" customHeight="1">
      <c r="A3" s="226" t="s">
        <v>236</v>
      </c>
      <c r="B3" s="226"/>
      <c r="C3" s="226"/>
      <c r="M3" s="263" t="s">
        <v>281</v>
      </c>
    </row>
    <row r="4" spans="1:13" s="232" customFormat="1" ht="15" customHeight="1">
      <c r="A4" s="227" t="s">
        <v>237</v>
      </c>
      <c r="B4" s="228"/>
      <c r="C4" s="229"/>
      <c r="D4" s="230" t="s">
        <v>278</v>
      </c>
      <c r="E4" s="230" t="s">
        <v>279</v>
      </c>
      <c r="F4" s="231" t="s">
        <v>238</v>
      </c>
      <c r="H4" s="227" t="s">
        <v>237</v>
      </c>
      <c r="I4" s="228"/>
      <c r="J4" s="229"/>
      <c r="K4" s="230" t="s">
        <v>282</v>
      </c>
      <c r="L4" s="230" t="s">
        <v>279</v>
      </c>
      <c r="M4" s="231" t="s">
        <v>238</v>
      </c>
    </row>
    <row r="5" spans="1:13" s="232" customFormat="1" ht="15" customHeight="1">
      <c r="A5" s="233" t="s">
        <v>239</v>
      </c>
      <c r="B5" s="234" t="s">
        <v>2</v>
      </c>
      <c r="C5" s="235" t="s">
        <v>240</v>
      </c>
      <c r="D5" s="236"/>
      <c r="E5" s="236"/>
      <c r="F5" s="237"/>
      <c r="H5" s="238" t="s">
        <v>239</v>
      </c>
      <c r="I5" s="239" t="s">
        <v>2</v>
      </c>
      <c r="J5" s="239" t="s">
        <v>240</v>
      </c>
      <c r="K5" s="236"/>
      <c r="L5" s="236"/>
      <c r="M5" s="237"/>
    </row>
    <row r="6" spans="1:13" s="224" customFormat="1" ht="15" customHeight="1">
      <c r="A6" s="238" t="s">
        <v>241</v>
      </c>
      <c r="B6" s="240"/>
      <c r="C6" s="234"/>
      <c r="D6" s="241">
        <f>D7+D10+D14+D18+D21+D24+D28</f>
        <v>2743472850</v>
      </c>
      <c r="E6" s="241">
        <f>E7+E10+E14+E18+E21+E24+E28</f>
        <v>2127136240</v>
      </c>
      <c r="F6" s="241">
        <f>E6-D6</f>
        <v>-616336610</v>
      </c>
      <c r="H6" s="238" t="s">
        <v>242</v>
      </c>
      <c r="I6" s="240"/>
      <c r="J6" s="234"/>
      <c r="K6" s="241">
        <f>K7+K25+K30+K40+K43+K46+K49+K52</f>
        <v>2743472850</v>
      </c>
      <c r="L6" s="241">
        <f>L7+L25+L30+L40+L43+L46+L49+L52</f>
        <v>2127136240</v>
      </c>
      <c r="M6" s="241">
        <f>M7+M25+M30+M40+M43+M46+M49+M52</f>
        <v>-616336610</v>
      </c>
    </row>
    <row r="7" spans="1:13" s="224" customFormat="1" ht="15" customHeight="1">
      <c r="A7" s="242" t="s">
        <v>243</v>
      </c>
      <c r="B7" s="243"/>
      <c r="C7" s="243"/>
      <c r="D7" s="241">
        <f>D8</f>
        <v>528450650</v>
      </c>
      <c r="E7" s="241">
        <f>E8</f>
        <v>401654140</v>
      </c>
      <c r="F7" s="241">
        <f t="shared" ref="F7:F32" si="0">E7-D7</f>
        <v>-126796510</v>
      </c>
      <c r="H7" s="242" t="s">
        <v>61</v>
      </c>
      <c r="I7" s="243"/>
      <c r="J7" s="243"/>
      <c r="K7" s="241">
        <f>K8+K15+K19</f>
        <v>2012632960</v>
      </c>
      <c r="L7" s="241">
        <f>L8+L15+L19</f>
        <v>1635116600</v>
      </c>
      <c r="M7" s="241">
        <f>L7-K7</f>
        <v>-377516360</v>
      </c>
    </row>
    <row r="8" spans="1:13" s="224" customFormat="1" ht="15" customHeight="1">
      <c r="A8" s="244"/>
      <c r="B8" s="243" t="s">
        <v>244</v>
      </c>
      <c r="C8" s="243"/>
      <c r="D8" s="241">
        <f>D9</f>
        <v>528450650</v>
      </c>
      <c r="E8" s="241">
        <f>SUM(E9:E9)</f>
        <v>401654140</v>
      </c>
      <c r="F8" s="241">
        <f t="shared" si="0"/>
        <v>-126796510</v>
      </c>
      <c r="H8" s="244"/>
      <c r="I8" s="243" t="s">
        <v>245</v>
      </c>
      <c r="J8" s="243"/>
      <c r="K8" s="241">
        <f>SUM(K9:K14)</f>
        <v>1802732960</v>
      </c>
      <c r="L8" s="241">
        <f>SUM(L9:L14)</f>
        <v>1460885580</v>
      </c>
      <c r="M8" s="241">
        <f t="shared" ref="M8:M54" si="1">L8-K8</f>
        <v>-341847380</v>
      </c>
    </row>
    <row r="9" spans="1:13" s="224" customFormat="1" ht="15" customHeight="1">
      <c r="A9" s="244"/>
      <c r="B9" s="245"/>
      <c r="C9" s="234" t="s">
        <v>246</v>
      </c>
      <c r="D9" s="241">
        <v>528450650</v>
      </c>
      <c r="E9" s="241">
        <v>401654140</v>
      </c>
      <c r="F9" s="241">
        <f t="shared" si="0"/>
        <v>-126796510</v>
      </c>
      <c r="H9" s="244"/>
      <c r="I9" s="245"/>
      <c r="J9" s="234" t="s">
        <v>247</v>
      </c>
      <c r="K9" s="241">
        <v>839091080</v>
      </c>
      <c r="L9" s="241">
        <v>689090610</v>
      </c>
      <c r="M9" s="241">
        <f t="shared" si="1"/>
        <v>-150000470</v>
      </c>
    </row>
    <row r="10" spans="1:13" s="224" customFormat="1" ht="15" customHeight="1">
      <c r="A10" s="242" t="s">
        <v>248</v>
      </c>
      <c r="B10" s="243"/>
      <c r="C10" s="243"/>
      <c r="D10" s="241">
        <f>D11</f>
        <v>173429350</v>
      </c>
      <c r="E10" s="241">
        <f>E11</f>
        <v>160428900</v>
      </c>
      <c r="F10" s="241">
        <f t="shared" si="0"/>
        <v>-13000450</v>
      </c>
      <c r="H10" s="244"/>
      <c r="I10" s="245"/>
      <c r="J10" s="234" t="s">
        <v>68</v>
      </c>
      <c r="K10" s="241">
        <v>12000000</v>
      </c>
      <c r="L10" s="241">
        <v>11645760</v>
      </c>
      <c r="M10" s="241">
        <f t="shared" si="1"/>
        <v>-354240</v>
      </c>
    </row>
    <row r="11" spans="1:13" s="224" customFormat="1" ht="15" customHeight="1">
      <c r="A11" s="244"/>
      <c r="B11" s="243" t="s">
        <v>249</v>
      </c>
      <c r="C11" s="243"/>
      <c r="D11" s="241">
        <f>SUM(D12:D13)</f>
        <v>173429350</v>
      </c>
      <c r="E11" s="241">
        <f>SUM(E12:E13)</f>
        <v>160428900</v>
      </c>
      <c r="F11" s="241">
        <f t="shared" si="0"/>
        <v>-13000450</v>
      </c>
      <c r="H11" s="244"/>
      <c r="I11" s="245"/>
      <c r="J11" s="234" t="s">
        <v>250</v>
      </c>
      <c r="K11" s="241">
        <v>609963190</v>
      </c>
      <c r="L11" s="241">
        <v>497215370</v>
      </c>
      <c r="M11" s="241">
        <f t="shared" si="1"/>
        <v>-112747820</v>
      </c>
    </row>
    <row r="12" spans="1:13" s="224" customFormat="1" ht="15" customHeight="1">
      <c r="A12" s="244"/>
      <c r="B12" s="245"/>
      <c r="C12" s="234" t="s">
        <v>251</v>
      </c>
      <c r="D12" s="241">
        <v>173429350</v>
      </c>
      <c r="E12" s="241">
        <v>160428900</v>
      </c>
      <c r="F12" s="241">
        <f t="shared" si="0"/>
        <v>-13000450</v>
      </c>
      <c r="H12" s="244"/>
      <c r="I12" s="245"/>
      <c r="J12" s="234" t="s">
        <v>252</v>
      </c>
      <c r="K12" s="241">
        <v>120421180</v>
      </c>
      <c r="L12" s="241">
        <v>98858830</v>
      </c>
      <c r="M12" s="241">
        <f t="shared" si="1"/>
        <v>-21562350</v>
      </c>
    </row>
    <row r="13" spans="1:13" s="224" customFormat="1" ht="15" customHeight="1">
      <c r="A13" s="244"/>
      <c r="B13" s="245"/>
      <c r="C13" s="246" t="s">
        <v>253</v>
      </c>
      <c r="D13" s="247">
        <v>0</v>
      </c>
      <c r="E13" s="247">
        <v>0</v>
      </c>
      <c r="F13" s="241">
        <f t="shared" si="0"/>
        <v>0</v>
      </c>
      <c r="H13" s="244"/>
      <c r="I13" s="245"/>
      <c r="J13" s="234" t="s">
        <v>120</v>
      </c>
      <c r="K13" s="241">
        <v>131257510</v>
      </c>
      <c r="L13" s="241">
        <v>105075010</v>
      </c>
      <c r="M13" s="241">
        <f t="shared" si="1"/>
        <v>-26182500</v>
      </c>
    </row>
    <row r="14" spans="1:13" s="224" customFormat="1" ht="15" customHeight="1">
      <c r="A14" s="242" t="s">
        <v>48</v>
      </c>
      <c r="B14" s="243"/>
      <c r="C14" s="243"/>
      <c r="D14" s="241">
        <f>D15</f>
        <v>35000000</v>
      </c>
      <c r="E14" s="241">
        <f>E15</f>
        <v>20000000</v>
      </c>
      <c r="F14" s="241">
        <f t="shared" si="0"/>
        <v>-15000000</v>
      </c>
      <c r="H14" s="244"/>
      <c r="I14" s="245"/>
      <c r="J14" s="246" t="s">
        <v>121</v>
      </c>
      <c r="K14" s="247">
        <v>90000000</v>
      </c>
      <c r="L14" s="247">
        <v>59000000</v>
      </c>
      <c r="M14" s="241">
        <f t="shared" si="1"/>
        <v>-31000000</v>
      </c>
    </row>
    <row r="15" spans="1:13" s="224" customFormat="1" ht="15" customHeight="1">
      <c r="A15" s="244"/>
      <c r="B15" s="243" t="s">
        <v>49</v>
      </c>
      <c r="C15" s="243"/>
      <c r="D15" s="241">
        <f>D16+D17</f>
        <v>35000000</v>
      </c>
      <c r="E15" s="241">
        <f>E16+E17</f>
        <v>20000000</v>
      </c>
      <c r="F15" s="241">
        <f t="shared" si="0"/>
        <v>-15000000</v>
      </c>
      <c r="H15" s="244"/>
      <c r="I15" s="243" t="s">
        <v>127</v>
      </c>
      <c r="J15" s="243"/>
      <c r="K15" s="241">
        <f>SUM(K16:K18)</f>
        <v>22000000</v>
      </c>
      <c r="L15" s="241">
        <f>SUM(L16:L18)</f>
        <v>17700000</v>
      </c>
      <c r="M15" s="241">
        <f t="shared" si="1"/>
        <v>-4300000</v>
      </c>
    </row>
    <row r="16" spans="1:13" s="224" customFormat="1" ht="15" customHeight="1">
      <c r="A16" s="244"/>
      <c r="B16" s="245"/>
      <c r="C16" s="234" t="s">
        <v>254</v>
      </c>
      <c r="D16" s="241">
        <v>20000000</v>
      </c>
      <c r="E16" s="241">
        <v>5000000</v>
      </c>
      <c r="F16" s="241">
        <f t="shared" si="0"/>
        <v>-15000000</v>
      </c>
      <c r="H16" s="244"/>
      <c r="I16" s="245"/>
      <c r="J16" s="234" t="s">
        <v>128</v>
      </c>
      <c r="K16" s="241">
        <v>5000000</v>
      </c>
      <c r="L16" s="241">
        <v>5000000</v>
      </c>
      <c r="M16" s="241">
        <f t="shared" si="1"/>
        <v>0</v>
      </c>
    </row>
    <row r="17" spans="1:13" s="224" customFormat="1" ht="15" customHeight="1">
      <c r="A17" s="244"/>
      <c r="B17" s="245"/>
      <c r="C17" s="246" t="s">
        <v>255</v>
      </c>
      <c r="D17" s="241">
        <v>15000000</v>
      </c>
      <c r="E17" s="241">
        <v>15000000</v>
      </c>
      <c r="F17" s="241">
        <f t="shared" si="0"/>
        <v>0</v>
      </c>
      <c r="H17" s="244"/>
      <c r="I17" s="245"/>
      <c r="J17" s="234" t="s">
        <v>256</v>
      </c>
      <c r="K17" s="241">
        <v>12000000</v>
      </c>
      <c r="L17" s="241">
        <v>11500000</v>
      </c>
      <c r="M17" s="241">
        <f t="shared" si="1"/>
        <v>-500000</v>
      </c>
    </row>
    <row r="18" spans="1:13" s="224" customFormat="1" ht="15" customHeight="1">
      <c r="A18" s="248" t="s">
        <v>51</v>
      </c>
      <c r="B18" s="249"/>
      <c r="C18" s="243"/>
      <c r="D18" s="241">
        <f>D19</f>
        <v>1940372850</v>
      </c>
      <c r="E18" s="241">
        <f>E19</f>
        <v>1477912950</v>
      </c>
      <c r="F18" s="241">
        <f t="shared" si="0"/>
        <v>-462459900</v>
      </c>
      <c r="H18" s="244"/>
      <c r="I18" s="245"/>
      <c r="J18" s="246" t="s">
        <v>130</v>
      </c>
      <c r="K18" s="247">
        <v>5000000</v>
      </c>
      <c r="L18" s="247">
        <v>1200000</v>
      </c>
      <c r="M18" s="241">
        <f t="shared" si="1"/>
        <v>-3800000</v>
      </c>
    </row>
    <row r="19" spans="1:13" s="224" customFormat="1" ht="15" customHeight="1">
      <c r="A19" s="244"/>
      <c r="B19" s="248" t="s">
        <v>52</v>
      </c>
      <c r="C19" s="243"/>
      <c r="D19" s="241">
        <f>D20</f>
        <v>1940372850</v>
      </c>
      <c r="E19" s="241">
        <f>E20</f>
        <v>1477912950</v>
      </c>
      <c r="F19" s="241">
        <f t="shared" si="0"/>
        <v>-462459900</v>
      </c>
      <c r="H19" s="244"/>
      <c r="I19" s="243" t="s">
        <v>131</v>
      </c>
      <c r="J19" s="243"/>
      <c r="K19" s="241">
        <f>SUM(K20:K24)</f>
        <v>187900000</v>
      </c>
      <c r="L19" s="241">
        <f>SUM(L20:L24)</f>
        <v>156531020</v>
      </c>
      <c r="M19" s="241">
        <f t="shared" si="1"/>
        <v>-31368980</v>
      </c>
    </row>
    <row r="20" spans="1:13" s="224" customFormat="1" ht="15" customHeight="1">
      <c r="A20" s="244"/>
      <c r="B20" s="245"/>
      <c r="C20" s="245" t="s">
        <v>116</v>
      </c>
      <c r="D20" s="241">
        <v>1940372850</v>
      </c>
      <c r="E20" s="241">
        <v>1477912950</v>
      </c>
      <c r="F20" s="241">
        <f t="shared" si="0"/>
        <v>-462459900</v>
      </c>
      <c r="H20" s="244"/>
      <c r="I20" s="245"/>
      <c r="J20" s="234" t="s">
        <v>257</v>
      </c>
      <c r="K20" s="241">
        <v>10000000</v>
      </c>
      <c r="L20" s="241">
        <v>6000000</v>
      </c>
      <c r="M20" s="241">
        <f t="shared" si="1"/>
        <v>-4000000</v>
      </c>
    </row>
    <row r="21" spans="1:13" s="224" customFormat="1" ht="15" customHeight="1">
      <c r="A21" s="242" t="s">
        <v>258</v>
      </c>
      <c r="B21" s="243"/>
      <c r="C21" s="243"/>
      <c r="D21" s="241">
        <f>D22</f>
        <v>10000000</v>
      </c>
      <c r="E21" s="241">
        <f>E22</f>
        <v>10000000</v>
      </c>
      <c r="F21" s="241">
        <f t="shared" si="0"/>
        <v>0</v>
      </c>
      <c r="H21" s="244"/>
      <c r="I21" s="245"/>
      <c r="J21" s="234" t="s">
        <v>115</v>
      </c>
      <c r="K21" s="241">
        <v>70000000</v>
      </c>
      <c r="L21" s="241">
        <v>58348400</v>
      </c>
      <c r="M21" s="241">
        <f t="shared" si="1"/>
        <v>-11651600</v>
      </c>
    </row>
    <row r="22" spans="1:13" s="224" customFormat="1" ht="15" customHeight="1">
      <c r="A22" s="250"/>
      <c r="B22" s="243" t="s">
        <v>259</v>
      </c>
      <c r="C22" s="243"/>
      <c r="D22" s="241">
        <f>SUM(D23)</f>
        <v>10000000</v>
      </c>
      <c r="E22" s="241">
        <f>SUM(E23)</f>
        <v>10000000</v>
      </c>
      <c r="F22" s="241">
        <f t="shared" si="0"/>
        <v>0</v>
      </c>
      <c r="H22" s="244"/>
      <c r="I22" s="245"/>
      <c r="J22" s="234" t="s">
        <v>260</v>
      </c>
      <c r="K22" s="241">
        <v>87900000</v>
      </c>
      <c r="L22" s="241">
        <v>70680000</v>
      </c>
      <c r="M22" s="241">
        <f t="shared" si="1"/>
        <v>-17220000</v>
      </c>
    </row>
    <row r="23" spans="1:13" s="224" customFormat="1" ht="15" customHeight="1">
      <c r="A23" s="251"/>
      <c r="B23" s="245"/>
      <c r="C23" s="245" t="s">
        <v>261</v>
      </c>
      <c r="D23" s="252">
        <v>10000000</v>
      </c>
      <c r="E23" s="252">
        <v>10000000</v>
      </c>
      <c r="F23" s="241">
        <f t="shared" si="0"/>
        <v>0</v>
      </c>
      <c r="H23" s="244"/>
      <c r="I23" s="245"/>
      <c r="J23" s="234" t="s">
        <v>262</v>
      </c>
      <c r="K23" s="241">
        <v>15000000</v>
      </c>
      <c r="L23" s="241">
        <v>17902620</v>
      </c>
      <c r="M23" s="241">
        <f t="shared" si="1"/>
        <v>2902620</v>
      </c>
    </row>
    <row r="24" spans="1:13" s="224" customFormat="1" ht="15" customHeight="1">
      <c r="A24" s="242" t="s">
        <v>263</v>
      </c>
      <c r="B24" s="243"/>
      <c r="C24" s="243"/>
      <c r="D24" s="241">
        <f>D25</f>
        <v>10000000</v>
      </c>
      <c r="E24" s="241">
        <f>E25</f>
        <v>9560250</v>
      </c>
      <c r="F24" s="241">
        <f t="shared" si="0"/>
        <v>-439750</v>
      </c>
      <c r="H24" s="244"/>
      <c r="I24" s="245"/>
      <c r="J24" s="246" t="s">
        <v>264</v>
      </c>
      <c r="K24" s="247">
        <v>5000000</v>
      </c>
      <c r="L24" s="247">
        <v>3600000</v>
      </c>
      <c r="M24" s="241">
        <f t="shared" si="1"/>
        <v>-1400000</v>
      </c>
    </row>
    <row r="25" spans="1:13" s="224" customFormat="1" ht="15" customHeight="1">
      <c r="A25" s="244"/>
      <c r="B25" s="243" t="s">
        <v>265</v>
      </c>
      <c r="C25" s="243"/>
      <c r="D25" s="241">
        <f>D27+D26</f>
        <v>10000000</v>
      </c>
      <c r="E25" s="241">
        <f>E27+E26</f>
        <v>9560250</v>
      </c>
      <c r="F25" s="241">
        <f t="shared" si="0"/>
        <v>-439750</v>
      </c>
      <c r="H25" s="242" t="s">
        <v>132</v>
      </c>
      <c r="I25" s="243"/>
      <c r="J25" s="243"/>
      <c r="K25" s="241">
        <f>K26</f>
        <v>22500000</v>
      </c>
      <c r="L25" s="241">
        <f>L26</f>
        <v>20400000</v>
      </c>
      <c r="M25" s="241">
        <f t="shared" si="1"/>
        <v>-2100000</v>
      </c>
    </row>
    <row r="26" spans="1:13" s="224" customFormat="1" ht="15" customHeight="1">
      <c r="A26" s="244"/>
      <c r="B26" s="245"/>
      <c r="C26" s="246" t="s">
        <v>266</v>
      </c>
      <c r="D26" s="241">
        <v>10000000</v>
      </c>
      <c r="E26" s="241">
        <v>9297720</v>
      </c>
      <c r="F26" s="241">
        <f t="shared" si="0"/>
        <v>-702280</v>
      </c>
      <c r="H26" s="253"/>
      <c r="I26" s="243" t="s">
        <v>133</v>
      </c>
      <c r="J26" s="243"/>
      <c r="K26" s="241">
        <f>SUM(K27:K29)</f>
        <v>22500000</v>
      </c>
      <c r="L26" s="241">
        <f>SUM(L27:L29)</f>
        <v>20400000</v>
      </c>
      <c r="M26" s="241">
        <f t="shared" si="1"/>
        <v>-2100000</v>
      </c>
    </row>
    <row r="27" spans="1:13" s="224" customFormat="1" ht="15" customHeight="1">
      <c r="A27" s="244"/>
      <c r="B27" s="245"/>
      <c r="C27" s="265" t="s">
        <v>280</v>
      </c>
      <c r="D27" s="241">
        <v>0</v>
      </c>
      <c r="E27" s="241">
        <v>262530</v>
      </c>
      <c r="F27" s="241">
        <f t="shared" si="0"/>
        <v>262530</v>
      </c>
      <c r="H27" s="244"/>
      <c r="I27" s="245"/>
      <c r="J27" s="234" t="s">
        <v>134</v>
      </c>
      <c r="K27" s="241">
        <v>1000000</v>
      </c>
      <c r="L27" s="241">
        <v>1000000</v>
      </c>
      <c r="M27" s="241">
        <f t="shared" si="1"/>
        <v>0</v>
      </c>
    </row>
    <row r="28" spans="1:13" s="224" customFormat="1" ht="15" customHeight="1">
      <c r="A28" s="242" t="s">
        <v>58</v>
      </c>
      <c r="B28" s="243"/>
      <c r="C28" s="243"/>
      <c r="D28" s="241">
        <f>D29</f>
        <v>46220000</v>
      </c>
      <c r="E28" s="241">
        <f>E29</f>
        <v>47580000</v>
      </c>
      <c r="F28" s="241">
        <f t="shared" si="0"/>
        <v>1360000</v>
      </c>
      <c r="H28" s="244"/>
      <c r="I28" s="245"/>
      <c r="J28" s="246" t="s">
        <v>135</v>
      </c>
      <c r="K28" s="247">
        <v>6500000</v>
      </c>
      <c r="L28" s="247">
        <v>5000000</v>
      </c>
      <c r="M28" s="241">
        <f t="shared" si="1"/>
        <v>-1500000</v>
      </c>
    </row>
    <row r="29" spans="1:13" s="224" customFormat="1" ht="15" customHeight="1">
      <c r="A29" s="244"/>
      <c r="B29" s="243" t="s">
        <v>267</v>
      </c>
      <c r="C29" s="243"/>
      <c r="D29" s="241">
        <f>D30+D31+D32</f>
        <v>46220000</v>
      </c>
      <c r="E29" s="241">
        <f>SUM(E30:E32)</f>
        <v>47580000</v>
      </c>
      <c r="F29" s="241">
        <f t="shared" si="0"/>
        <v>1360000</v>
      </c>
      <c r="H29" s="244"/>
      <c r="I29" s="245"/>
      <c r="J29" s="246" t="s">
        <v>136</v>
      </c>
      <c r="K29" s="247">
        <v>15000000</v>
      </c>
      <c r="L29" s="247">
        <v>14400000</v>
      </c>
      <c r="M29" s="241">
        <f t="shared" si="1"/>
        <v>-600000</v>
      </c>
    </row>
    <row r="30" spans="1:13" s="224" customFormat="1" ht="15" customHeight="1">
      <c r="A30" s="244"/>
      <c r="B30" s="245"/>
      <c r="C30" s="234" t="s">
        <v>268</v>
      </c>
      <c r="D30" s="233">
        <v>0</v>
      </c>
      <c r="E30" s="241">
        <v>0</v>
      </c>
      <c r="F30" s="241">
        <f t="shared" si="0"/>
        <v>0</v>
      </c>
      <c r="H30" s="242" t="s">
        <v>137</v>
      </c>
      <c r="I30" s="243"/>
      <c r="J30" s="243"/>
      <c r="K30" s="241">
        <f>K31+K38</f>
        <v>461109490</v>
      </c>
      <c r="L30" s="241">
        <f>L31+L38</f>
        <v>353404970</v>
      </c>
      <c r="M30" s="241">
        <f t="shared" si="1"/>
        <v>-107704520</v>
      </c>
    </row>
    <row r="31" spans="1:13" s="224" customFormat="1" ht="15" customHeight="1">
      <c r="A31" s="244"/>
      <c r="B31" s="245"/>
      <c r="C31" s="234" t="s">
        <v>269</v>
      </c>
      <c r="D31" s="241">
        <v>150000</v>
      </c>
      <c r="E31" s="241">
        <v>300000</v>
      </c>
      <c r="F31" s="241">
        <f t="shared" si="0"/>
        <v>150000</v>
      </c>
      <c r="H31" s="244"/>
      <c r="I31" s="243" t="s">
        <v>138</v>
      </c>
      <c r="J31" s="243"/>
      <c r="K31" s="241">
        <f>K32+K33+K34+K35+K36+K37</f>
        <v>450109490</v>
      </c>
      <c r="L31" s="241">
        <f>L32+L33+L34+L35+L36+L37</f>
        <v>344604970</v>
      </c>
      <c r="M31" s="241">
        <f t="shared" si="1"/>
        <v>-105504520</v>
      </c>
    </row>
    <row r="32" spans="1:13" s="224" customFormat="1" ht="15" customHeight="1">
      <c r="A32" s="254"/>
      <c r="B32" s="255"/>
      <c r="C32" s="234" t="s">
        <v>270</v>
      </c>
      <c r="D32" s="241">
        <v>46070000</v>
      </c>
      <c r="E32" s="241">
        <v>47280000</v>
      </c>
      <c r="F32" s="241">
        <f t="shared" si="0"/>
        <v>1210000</v>
      </c>
      <c r="H32" s="244"/>
      <c r="I32" s="245"/>
      <c r="J32" s="234" t="s">
        <v>139</v>
      </c>
      <c r="K32" s="241">
        <v>303109490</v>
      </c>
      <c r="L32" s="241">
        <v>248104970</v>
      </c>
      <c r="M32" s="241">
        <f t="shared" si="1"/>
        <v>-55004520</v>
      </c>
    </row>
    <row r="33" spans="8:13" s="224" customFormat="1" ht="15" customHeight="1">
      <c r="H33" s="244"/>
      <c r="I33" s="245"/>
      <c r="J33" s="234" t="s">
        <v>140</v>
      </c>
      <c r="K33" s="241">
        <v>47000000</v>
      </c>
      <c r="L33" s="241">
        <v>32000000</v>
      </c>
      <c r="M33" s="241">
        <f t="shared" si="1"/>
        <v>-15000000</v>
      </c>
    </row>
    <row r="34" spans="8:13" s="224" customFormat="1" ht="15" customHeight="1">
      <c r="H34" s="244"/>
      <c r="I34" s="245"/>
      <c r="J34" s="234" t="s">
        <v>141</v>
      </c>
      <c r="K34" s="241">
        <v>9000000</v>
      </c>
      <c r="L34" s="241">
        <v>9000000</v>
      </c>
      <c r="M34" s="241">
        <f t="shared" si="1"/>
        <v>0</v>
      </c>
    </row>
    <row r="35" spans="8:13" s="224" customFormat="1" ht="15" customHeight="1">
      <c r="H35" s="244"/>
      <c r="I35" s="245"/>
      <c r="J35" s="246" t="s">
        <v>271</v>
      </c>
      <c r="K35" s="247">
        <v>6000000</v>
      </c>
      <c r="L35" s="247">
        <v>6000000</v>
      </c>
      <c r="M35" s="241">
        <f t="shared" si="1"/>
        <v>0</v>
      </c>
    </row>
    <row r="36" spans="8:13" s="224" customFormat="1" ht="15" customHeight="1">
      <c r="H36" s="244"/>
      <c r="I36" s="245"/>
      <c r="J36" s="246" t="s">
        <v>143</v>
      </c>
      <c r="K36" s="247">
        <v>5000000</v>
      </c>
      <c r="L36" s="247">
        <v>7500000</v>
      </c>
      <c r="M36" s="241">
        <f t="shared" si="1"/>
        <v>2500000</v>
      </c>
    </row>
    <row r="37" spans="8:13" s="224" customFormat="1" ht="15" customHeight="1">
      <c r="H37" s="244"/>
      <c r="I37" s="245"/>
      <c r="J37" s="246" t="s">
        <v>272</v>
      </c>
      <c r="K37" s="247">
        <v>80000000</v>
      </c>
      <c r="L37" s="247">
        <v>42000000</v>
      </c>
      <c r="M37" s="241">
        <f t="shared" si="1"/>
        <v>-38000000</v>
      </c>
    </row>
    <row r="38" spans="8:13" s="224" customFormat="1" ht="15" customHeight="1">
      <c r="H38" s="244"/>
      <c r="I38" s="242" t="s">
        <v>145</v>
      </c>
      <c r="J38" s="242"/>
      <c r="K38" s="241">
        <f>K39</f>
        <v>11000000</v>
      </c>
      <c r="L38" s="241">
        <f>L39</f>
        <v>8800000</v>
      </c>
      <c r="M38" s="241">
        <f t="shared" si="1"/>
        <v>-2200000</v>
      </c>
    </row>
    <row r="39" spans="8:13" s="224" customFormat="1" ht="15" customHeight="1">
      <c r="H39" s="244"/>
      <c r="I39" s="245"/>
      <c r="J39" s="246" t="s">
        <v>146</v>
      </c>
      <c r="K39" s="241">
        <v>11000000</v>
      </c>
      <c r="L39" s="241">
        <v>8800000</v>
      </c>
      <c r="M39" s="241">
        <f t="shared" si="1"/>
        <v>-2200000</v>
      </c>
    </row>
    <row r="40" spans="8:13" s="224" customFormat="1" ht="15" customHeight="1">
      <c r="H40" s="242" t="s">
        <v>147</v>
      </c>
      <c r="I40" s="243"/>
      <c r="J40" s="243"/>
      <c r="K40" s="241">
        <f>K41</f>
        <v>30000000</v>
      </c>
      <c r="L40" s="241">
        <f>L41</f>
        <v>13033260</v>
      </c>
      <c r="M40" s="241">
        <f t="shared" si="1"/>
        <v>-16966740</v>
      </c>
    </row>
    <row r="41" spans="8:13" s="224" customFormat="1" ht="15" customHeight="1">
      <c r="H41" s="244"/>
      <c r="I41" s="243" t="s">
        <v>148</v>
      </c>
      <c r="J41" s="243"/>
      <c r="K41" s="241">
        <f>SUM(K42)</f>
        <v>30000000</v>
      </c>
      <c r="L41" s="241">
        <f>SUM(L42)</f>
        <v>13033260</v>
      </c>
      <c r="M41" s="241">
        <f t="shared" si="1"/>
        <v>-16966740</v>
      </c>
    </row>
    <row r="42" spans="8:13" s="224" customFormat="1" ht="15" customHeight="1">
      <c r="H42" s="244"/>
      <c r="I42" s="245"/>
      <c r="J42" s="246" t="s">
        <v>273</v>
      </c>
      <c r="K42" s="247">
        <v>30000000</v>
      </c>
      <c r="L42" s="247">
        <v>13033260</v>
      </c>
      <c r="M42" s="241">
        <f t="shared" si="1"/>
        <v>-16966740</v>
      </c>
    </row>
    <row r="43" spans="8:13" s="224" customFormat="1" ht="15" customHeight="1">
      <c r="H43" s="248" t="s">
        <v>150</v>
      </c>
      <c r="I43" s="256"/>
      <c r="J43" s="257"/>
      <c r="K43" s="247">
        <f>K44</f>
        <v>5000000</v>
      </c>
      <c r="L43" s="247">
        <f>L44</f>
        <v>4000000</v>
      </c>
      <c r="M43" s="241">
        <f t="shared" si="1"/>
        <v>-1000000</v>
      </c>
    </row>
    <row r="44" spans="8:13" s="224" customFormat="1" ht="15" customHeight="1">
      <c r="H44" s="244"/>
      <c r="I44" s="248" t="s">
        <v>151</v>
      </c>
      <c r="J44" s="243"/>
      <c r="K44" s="247">
        <f>K45</f>
        <v>5000000</v>
      </c>
      <c r="L44" s="247">
        <f>L45</f>
        <v>4000000</v>
      </c>
      <c r="M44" s="241">
        <f t="shared" si="1"/>
        <v>-1000000</v>
      </c>
    </row>
    <row r="45" spans="8:13" s="224" customFormat="1" ht="15" customHeight="1">
      <c r="H45" s="244"/>
      <c r="I45" s="245"/>
      <c r="J45" s="245" t="s">
        <v>152</v>
      </c>
      <c r="K45" s="247">
        <v>5000000</v>
      </c>
      <c r="L45" s="247">
        <v>4000000</v>
      </c>
      <c r="M45" s="241">
        <f t="shared" si="1"/>
        <v>-1000000</v>
      </c>
    </row>
    <row r="46" spans="8:13" s="224" customFormat="1" ht="15" customHeight="1">
      <c r="H46" s="248" t="s">
        <v>274</v>
      </c>
      <c r="I46" s="256"/>
      <c r="J46" s="257"/>
      <c r="K46" s="247">
        <f>K47</f>
        <v>8230400</v>
      </c>
      <c r="L46" s="247">
        <f>L47</f>
        <v>6381410</v>
      </c>
      <c r="M46" s="241">
        <f t="shared" si="1"/>
        <v>-1848990</v>
      </c>
    </row>
    <row r="47" spans="8:13" s="224" customFormat="1" ht="15" customHeight="1">
      <c r="H47" s="244"/>
      <c r="I47" s="248" t="s">
        <v>275</v>
      </c>
      <c r="J47" s="243"/>
      <c r="K47" s="247">
        <f>K48</f>
        <v>8230400</v>
      </c>
      <c r="L47" s="247">
        <f>L48</f>
        <v>6381410</v>
      </c>
      <c r="M47" s="241">
        <f t="shared" si="1"/>
        <v>-1848990</v>
      </c>
    </row>
    <row r="48" spans="8:13" s="224" customFormat="1" ht="15" customHeight="1">
      <c r="H48" s="244"/>
      <c r="I48" s="245"/>
      <c r="J48" s="245" t="s">
        <v>155</v>
      </c>
      <c r="K48" s="247">
        <v>8230400</v>
      </c>
      <c r="L48" s="247">
        <v>6381410</v>
      </c>
      <c r="M48" s="241">
        <f t="shared" si="1"/>
        <v>-1848990</v>
      </c>
    </row>
    <row r="49" spans="8:13" s="224" customFormat="1" ht="15" customHeight="1">
      <c r="H49" s="248" t="s">
        <v>156</v>
      </c>
      <c r="I49" s="256"/>
      <c r="J49" s="257"/>
      <c r="K49" s="247">
        <f>K50</f>
        <v>84000000</v>
      </c>
      <c r="L49" s="247">
        <f>L50</f>
        <v>34800000</v>
      </c>
      <c r="M49" s="241">
        <f t="shared" si="1"/>
        <v>-49200000</v>
      </c>
    </row>
    <row r="50" spans="8:13" s="224" customFormat="1" ht="15" customHeight="1">
      <c r="H50" s="244"/>
      <c r="I50" s="248" t="s">
        <v>157</v>
      </c>
      <c r="J50" s="243"/>
      <c r="K50" s="247">
        <f>K51</f>
        <v>84000000</v>
      </c>
      <c r="L50" s="247">
        <f>L51</f>
        <v>34800000</v>
      </c>
      <c r="M50" s="241">
        <f t="shared" si="1"/>
        <v>-49200000</v>
      </c>
    </row>
    <row r="51" spans="8:13" s="224" customFormat="1" ht="15" customHeight="1">
      <c r="H51" s="244"/>
      <c r="I51" s="245"/>
      <c r="J51" s="245" t="s">
        <v>158</v>
      </c>
      <c r="K51" s="247">
        <v>84000000</v>
      </c>
      <c r="L51" s="247">
        <v>34800000</v>
      </c>
      <c r="M51" s="241">
        <f t="shared" si="1"/>
        <v>-49200000</v>
      </c>
    </row>
    <row r="52" spans="8:13" s="224" customFormat="1" ht="15" customHeight="1">
      <c r="H52" s="242" t="s">
        <v>159</v>
      </c>
      <c r="I52" s="243"/>
      <c r="J52" s="243"/>
      <c r="K52" s="241">
        <f>K53</f>
        <v>120000000</v>
      </c>
      <c r="L52" s="241">
        <f>L53</f>
        <v>60000000</v>
      </c>
      <c r="M52" s="241">
        <f t="shared" si="1"/>
        <v>-60000000</v>
      </c>
    </row>
    <row r="53" spans="8:13" s="224" customFormat="1" ht="15" customHeight="1">
      <c r="H53" s="244"/>
      <c r="I53" s="243" t="s">
        <v>160</v>
      </c>
      <c r="J53" s="243"/>
      <c r="K53" s="241">
        <f>SUM(K54)</f>
        <v>120000000</v>
      </c>
      <c r="L53" s="241">
        <f>SUM(L54)</f>
        <v>60000000</v>
      </c>
      <c r="M53" s="241">
        <f t="shared" si="1"/>
        <v>-60000000</v>
      </c>
    </row>
    <row r="54" spans="8:13" s="224" customFormat="1" ht="15" customHeight="1">
      <c r="H54" s="254"/>
      <c r="I54" s="255"/>
      <c r="J54" s="234" t="s">
        <v>276</v>
      </c>
      <c r="K54" s="241">
        <v>120000000</v>
      </c>
      <c r="L54" s="241">
        <v>60000000</v>
      </c>
      <c r="M54" s="241">
        <f t="shared" si="1"/>
        <v>-60000000</v>
      </c>
    </row>
  </sheetData>
  <mergeCells count="44">
    <mergeCell ref="I53:J53"/>
    <mergeCell ref="I44:J44"/>
    <mergeCell ref="H46:J46"/>
    <mergeCell ref="I47:J47"/>
    <mergeCell ref="H49:J49"/>
    <mergeCell ref="I50:J50"/>
    <mergeCell ref="H52:J52"/>
    <mergeCell ref="H30:J30"/>
    <mergeCell ref="I31:J31"/>
    <mergeCell ref="I38:J38"/>
    <mergeCell ref="H40:J40"/>
    <mergeCell ref="I41:J41"/>
    <mergeCell ref="H43:J43"/>
    <mergeCell ref="A24:C24"/>
    <mergeCell ref="B25:C25"/>
    <mergeCell ref="A28:C28"/>
    <mergeCell ref="B29:C29"/>
    <mergeCell ref="H25:J25"/>
    <mergeCell ref="I26:J26"/>
    <mergeCell ref="B19:C19"/>
    <mergeCell ref="I19:J19"/>
    <mergeCell ref="A21:C21"/>
    <mergeCell ref="A22:A23"/>
    <mergeCell ref="B22:C22"/>
    <mergeCell ref="B15:C15"/>
    <mergeCell ref="I15:J15"/>
    <mergeCell ref="A18:C18"/>
    <mergeCell ref="B11:C11"/>
    <mergeCell ref="A14:C14"/>
    <mergeCell ref="A7:C7"/>
    <mergeCell ref="H7:J7"/>
    <mergeCell ref="B8:C8"/>
    <mergeCell ref="I8:J8"/>
    <mergeCell ref="A10:C10"/>
    <mergeCell ref="A1:M1"/>
    <mergeCell ref="A2:M2"/>
    <mergeCell ref="A4:C4"/>
    <mergeCell ref="D4:D5"/>
    <mergeCell ref="E4:E5"/>
    <mergeCell ref="F4:F5"/>
    <mergeCell ref="H4:J4"/>
    <mergeCell ref="K4:K5"/>
    <mergeCell ref="L4:L5"/>
    <mergeCell ref="M4:M5"/>
  </mergeCells>
  <phoneticPr fontId="2" type="noConversion"/>
  <pageMargins left="0.39370078740157483" right="0.39370078740157483" top="0.78740157480314965" bottom="0.59055118110236227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93"/>
  <sheetViews>
    <sheetView topLeftCell="A22" zoomScaleNormal="100" workbookViewId="0">
      <selection activeCell="H32" sqref="H32"/>
    </sheetView>
  </sheetViews>
  <sheetFormatPr defaultRowHeight="13.5"/>
  <cols>
    <col min="1" max="1" width="3.21875" style="1" customWidth="1"/>
    <col min="2" max="2" width="3.5546875" style="1" customWidth="1"/>
    <col min="3" max="3" width="11" style="151" customWidth="1"/>
    <col min="4" max="4" width="10.21875" style="1" customWidth="1"/>
    <col min="5" max="5" width="10.33203125" style="1" customWidth="1"/>
    <col min="6" max="6" width="11.109375" style="1" customWidth="1"/>
    <col min="7" max="7" width="14.109375" style="1" customWidth="1"/>
    <col min="8" max="8" width="11.33203125" style="1" customWidth="1"/>
    <col min="9" max="9" width="2" style="1" customWidth="1"/>
    <col min="10" max="10" width="1.88671875" style="1" customWidth="1"/>
    <col min="11" max="11" width="4.6640625" style="152" customWidth="1"/>
    <col min="12" max="12" width="1.88671875" style="1" customWidth="1"/>
    <col min="13" max="13" width="3" style="152" customWidth="1"/>
    <col min="14" max="14" width="3.33203125" style="152" customWidth="1"/>
    <col min="15" max="15" width="2.109375" style="152" customWidth="1"/>
    <col min="16" max="16" width="2.21875" style="152" customWidth="1"/>
    <col min="17" max="17" width="2.6640625" style="152" customWidth="1"/>
    <col min="18" max="18" width="1.44140625" style="1" customWidth="1"/>
    <col min="19" max="19" width="10.33203125" style="1" customWidth="1"/>
    <col min="20" max="16384" width="8.88671875" style="1"/>
  </cols>
  <sheetData>
    <row r="1" spans="1:19" ht="24.75" customHeight="1">
      <c r="A1" s="196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 ht="13.5" customHeight="1">
      <c r="A2" s="2" t="s">
        <v>43</v>
      </c>
      <c r="B2" s="3"/>
      <c r="C2" s="4"/>
      <c r="D2" s="5"/>
      <c r="E2" s="6"/>
      <c r="F2" s="5"/>
      <c r="G2" s="3"/>
      <c r="H2" s="6"/>
      <c r="I2" s="3"/>
      <c r="J2" s="3"/>
      <c r="K2" s="7"/>
      <c r="L2" s="3"/>
      <c r="M2" s="7"/>
      <c r="N2" s="7"/>
      <c r="O2" s="7"/>
      <c r="P2" s="7"/>
      <c r="Q2" s="7"/>
      <c r="R2" s="3"/>
      <c r="S2" s="5" t="s">
        <v>0</v>
      </c>
    </row>
    <row r="3" spans="1:19" ht="15.75" customHeight="1">
      <c r="A3" s="8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98" t="s">
        <v>7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9"/>
    </row>
    <row r="4" spans="1:19" ht="12.95" customHeight="1">
      <c r="A4" s="200" t="s">
        <v>8</v>
      </c>
      <c r="B4" s="201"/>
      <c r="C4" s="201"/>
      <c r="D4" s="11">
        <f>D5+D22+D36+D40+D62+D65+D69</f>
        <v>2743472850</v>
      </c>
      <c r="E4" s="11">
        <f>ROUND(E5+E22+E36+E40+E62+E65+E69,-1)</f>
        <v>2127136240</v>
      </c>
      <c r="F4" s="12">
        <f>E4-D4</f>
        <v>-616336610</v>
      </c>
      <c r="G4" s="13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ht="12.95" customHeight="1">
      <c r="A5" s="194" t="s">
        <v>44</v>
      </c>
      <c r="B5" s="195"/>
      <c r="C5" s="195"/>
      <c r="D5" s="17">
        <f>D6</f>
        <v>528450650</v>
      </c>
      <c r="E5" s="18">
        <f>E6</f>
        <v>401654140</v>
      </c>
      <c r="F5" s="12">
        <f>E5-D5</f>
        <v>-126796510</v>
      </c>
      <c r="G5" s="19"/>
      <c r="H5" s="20"/>
      <c r="I5" s="21"/>
      <c r="J5" s="21"/>
      <c r="K5" s="22"/>
      <c r="L5" s="21"/>
      <c r="M5" s="22"/>
      <c r="N5" s="22"/>
      <c r="O5" s="22"/>
      <c r="P5" s="22"/>
      <c r="Q5" s="22"/>
      <c r="R5" s="21"/>
      <c r="S5" s="23"/>
    </row>
    <row r="6" spans="1:19" ht="12.95" customHeight="1">
      <c r="A6" s="24"/>
      <c r="B6" s="195" t="s">
        <v>45</v>
      </c>
      <c r="C6" s="195"/>
      <c r="D6" s="17">
        <f>D7</f>
        <v>528450650</v>
      </c>
      <c r="E6" s="18">
        <f>E7</f>
        <v>401654140</v>
      </c>
      <c r="F6" s="12">
        <f>E6-D6</f>
        <v>-126796510</v>
      </c>
      <c r="G6" s="19"/>
      <c r="H6" s="20"/>
      <c r="I6" s="21"/>
      <c r="J6" s="21"/>
      <c r="K6" s="22"/>
      <c r="L6" s="21"/>
      <c r="M6" s="22"/>
      <c r="N6" s="22"/>
      <c r="O6" s="22"/>
      <c r="P6" s="22"/>
      <c r="Q6" s="22"/>
      <c r="R6" s="21"/>
      <c r="S6" s="23"/>
    </row>
    <row r="7" spans="1:19" ht="12.95" customHeight="1">
      <c r="A7" s="25"/>
      <c r="B7" s="35"/>
      <c r="C7" s="163" t="s">
        <v>117</v>
      </c>
      <c r="D7" s="27">
        <v>528450650</v>
      </c>
      <c r="E7" s="28">
        <f>S7+S20+S21</f>
        <v>401654140</v>
      </c>
      <c r="F7" s="27">
        <f>E7-D7</f>
        <v>-126796510</v>
      </c>
      <c r="G7" s="36" t="s">
        <v>9</v>
      </c>
      <c r="H7" s="30"/>
      <c r="I7" s="31"/>
      <c r="J7" s="31"/>
      <c r="K7" s="32"/>
      <c r="L7" s="31"/>
      <c r="M7" s="32"/>
      <c r="N7" s="32"/>
      <c r="O7" s="32"/>
      <c r="P7" s="32"/>
      <c r="Q7" s="32"/>
      <c r="R7" s="33"/>
      <c r="S7" s="37">
        <f>SUM(S8:S19)</f>
        <v>234924910</v>
      </c>
    </row>
    <row r="8" spans="1:19" ht="12.95" customHeight="1">
      <c r="A8" s="25"/>
      <c r="B8" s="35"/>
      <c r="C8" s="35"/>
      <c r="D8" s="38"/>
      <c r="E8" s="39"/>
      <c r="F8" s="40"/>
      <c r="G8" s="41" t="s">
        <v>10</v>
      </c>
      <c r="H8" s="42">
        <v>51020</v>
      </c>
      <c r="I8" s="43" t="s">
        <v>11</v>
      </c>
      <c r="J8" s="43" t="s">
        <v>12</v>
      </c>
      <c r="K8" s="44">
        <v>0.2</v>
      </c>
      <c r="L8" s="43" t="s">
        <v>12</v>
      </c>
      <c r="M8" s="45">
        <v>59</v>
      </c>
      <c r="N8" s="45" t="s">
        <v>13</v>
      </c>
      <c r="O8" s="45" t="s">
        <v>12</v>
      </c>
      <c r="P8" s="45">
        <v>6</v>
      </c>
      <c r="Q8" s="45" t="s">
        <v>14</v>
      </c>
      <c r="R8" s="46" t="s">
        <v>15</v>
      </c>
      <c r="S8" s="47">
        <f>ROUND(H8*K8*M8*P8,-1)</f>
        <v>3612220</v>
      </c>
    </row>
    <row r="9" spans="1:19" ht="12.95" customHeight="1">
      <c r="A9" s="25"/>
      <c r="B9" s="35"/>
      <c r="C9" s="35"/>
      <c r="D9" s="38"/>
      <c r="E9" s="39"/>
      <c r="F9" s="40"/>
      <c r="G9" s="41" t="s">
        <v>16</v>
      </c>
      <c r="H9" s="42">
        <v>47260</v>
      </c>
      <c r="I9" s="43" t="s">
        <v>11</v>
      </c>
      <c r="J9" s="43" t="s">
        <v>12</v>
      </c>
      <c r="K9" s="44">
        <v>0.2</v>
      </c>
      <c r="L9" s="43" t="s">
        <v>12</v>
      </c>
      <c r="M9" s="45">
        <v>59</v>
      </c>
      <c r="N9" s="45" t="s">
        <v>13</v>
      </c>
      <c r="O9" s="45" t="s">
        <v>12</v>
      </c>
      <c r="P9" s="45">
        <v>27</v>
      </c>
      <c r="Q9" s="45" t="s">
        <v>14</v>
      </c>
      <c r="R9" s="46" t="s">
        <v>15</v>
      </c>
      <c r="S9" s="47">
        <f t="shared" ref="S9:S17" si="0">ROUND(H9*K9*M9*P9,-1)</f>
        <v>15057040</v>
      </c>
    </row>
    <row r="10" spans="1:19" ht="12.95" customHeight="1">
      <c r="A10" s="25"/>
      <c r="B10" s="35"/>
      <c r="C10" s="35"/>
      <c r="D10" s="38"/>
      <c r="E10" s="39"/>
      <c r="F10" s="40"/>
      <c r="G10" s="41" t="s">
        <v>17</v>
      </c>
      <c r="H10" s="42">
        <v>43480</v>
      </c>
      <c r="I10" s="43" t="s">
        <v>11</v>
      </c>
      <c r="J10" s="43" t="s">
        <v>12</v>
      </c>
      <c r="K10" s="44">
        <v>0.2</v>
      </c>
      <c r="L10" s="43" t="s">
        <v>12</v>
      </c>
      <c r="M10" s="45">
        <v>59</v>
      </c>
      <c r="N10" s="45" t="s">
        <v>13</v>
      </c>
      <c r="O10" s="45" t="s">
        <v>12</v>
      </c>
      <c r="P10" s="45">
        <v>26</v>
      </c>
      <c r="Q10" s="45" t="s">
        <v>14</v>
      </c>
      <c r="R10" s="46" t="s">
        <v>15</v>
      </c>
      <c r="S10" s="47">
        <f t="shared" si="0"/>
        <v>13339660</v>
      </c>
    </row>
    <row r="11" spans="1:19" ht="12.95" customHeight="1">
      <c r="A11" s="25"/>
      <c r="B11" s="35"/>
      <c r="C11" s="35"/>
      <c r="D11" s="38"/>
      <c r="E11" s="39"/>
      <c r="F11" s="40"/>
      <c r="G11" s="41" t="s">
        <v>10</v>
      </c>
      <c r="H11" s="42">
        <v>51020</v>
      </c>
      <c r="I11" s="43" t="s">
        <v>11</v>
      </c>
      <c r="J11" s="43" t="s">
        <v>12</v>
      </c>
      <c r="K11" s="44">
        <v>0.1</v>
      </c>
      <c r="L11" s="43" t="s">
        <v>12</v>
      </c>
      <c r="M11" s="45">
        <v>59</v>
      </c>
      <c r="N11" s="45" t="s">
        <v>13</v>
      </c>
      <c r="O11" s="45" t="s">
        <v>12</v>
      </c>
      <c r="P11" s="45">
        <v>2</v>
      </c>
      <c r="Q11" s="45" t="s">
        <v>14</v>
      </c>
      <c r="R11" s="46" t="s">
        <v>15</v>
      </c>
      <c r="S11" s="47">
        <f t="shared" si="0"/>
        <v>602040</v>
      </c>
    </row>
    <row r="12" spans="1:19" ht="12.95" customHeight="1">
      <c r="A12" s="25"/>
      <c r="B12" s="35"/>
      <c r="C12" s="35"/>
      <c r="D12" s="38"/>
      <c r="E12" s="39"/>
      <c r="F12" s="40"/>
      <c r="G12" s="41" t="s">
        <v>16</v>
      </c>
      <c r="H12" s="42">
        <v>47260</v>
      </c>
      <c r="I12" s="43" t="s">
        <v>11</v>
      </c>
      <c r="J12" s="43" t="s">
        <v>12</v>
      </c>
      <c r="K12" s="44">
        <v>0.1</v>
      </c>
      <c r="L12" s="43" t="s">
        <v>12</v>
      </c>
      <c r="M12" s="45">
        <v>59</v>
      </c>
      <c r="N12" s="45" t="s">
        <v>13</v>
      </c>
      <c r="O12" s="45" t="s">
        <v>12</v>
      </c>
      <c r="P12" s="45">
        <v>9</v>
      </c>
      <c r="Q12" s="45" t="s">
        <v>14</v>
      </c>
      <c r="R12" s="46" t="s">
        <v>15</v>
      </c>
      <c r="S12" s="47">
        <f t="shared" si="0"/>
        <v>2509510</v>
      </c>
    </row>
    <row r="13" spans="1:19" ht="12.95" customHeight="1">
      <c r="A13" s="25"/>
      <c r="B13" s="35"/>
      <c r="C13" s="35"/>
      <c r="D13" s="38"/>
      <c r="E13" s="39"/>
      <c r="F13" s="40"/>
      <c r="G13" s="41" t="s">
        <v>17</v>
      </c>
      <c r="H13" s="42">
        <v>43480</v>
      </c>
      <c r="I13" s="43" t="s">
        <v>11</v>
      </c>
      <c r="J13" s="43" t="s">
        <v>12</v>
      </c>
      <c r="K13" s="44">
        <v>0.1</v>
      </c>
      <c r="L13" s="43" t="s">
        <v>12</v>
      </c>
      <c r="M13" s="45">
        <v>59</v>
      </c>
      <c r="N13" s="45" t="s">
        <v>13</v>
      </c>
      <c r="O13" s="45" t="s">
        <v>12</v>
      </c>
      <c r="P13" s="45">
        <v>5</v>
      </c>
      <c r="Q13" s="45" t="s">
        <v>14</v>
      </c>
      <c r="R13" s="46" t="s">
        <v>15</v>
      </c>
      <c r="S13" s="47">
        <f t="shared" si="0"/>
        <v>1282660</v>
      </c>
    </row>
    <row r="14" spans="1:19" ht="12.95" customHeight="1">
      <c r="A14" s="25"/>
      <c r="B14" s="35"/>
      <c r="C14" s="35"/>
      <c r="D14" s="38"/>
      <c r="E14" s="39"/>
      <c r="F14" s="40"/>
      <c r="G14" s="41" t="s">
        <v>10</v>
      </c>
      <c r="H14" s="42">
        <v>52640</v>
      </c>
      <c r="I14" s="43" t="s">
        <v>11</v>
      </c>
      <c r="J14" s="43" t="s">
        <v>12</v>
      </c>
      <c r="K14" s="44">
        <v>0.2</v>
      </c>
      <c r="L14" s="43" t="s">
        <v>12</v>
      </c>
      <c r="M14" s="45">
        <v>306</v>
      </c>
      <c r="N14" s="45" t="s">
        <v>13</v>
      </c>
      <c r="O14" s="45" t="s">
        <v>12</v>
      </c>
      <c r="P14" s="45">
        <v>7</v>
      </c>
      <c r="Q14" s="45" t="s">
        <v>14</v>
      </c>
      <c r="R14" s="46" t="s">
        <v>15</v>
      </c>
      <c r="S14" s="47">
        <f>ROUNDDOWN(H14*K14*M14*P14,-1)</f>
        <v>22550970</v>
      </c>
    </row>
    <row r="15" spans="1:19" ht="12.95" customHeight="1">
      <c r="A15" s="25"/>
      <c r="B15" s="35"/>
      <c r="C15" s="35"/>
      <c r="D15" s="38"/>
      <c r="E15" s="39"/>
      <c r="F15" s="40"/>
      <c r="G15" s="41" t="s">
        <v>16</v>
      </c>
      <c r="H15" s="42">
        <v>48850</v>
      </c>
      <c r="I15" s="43" t="s">
        <v>11</v>
      </c>
      <c r="J15" s="43" t="s">
        <v>12</v>
      </c>
      <c r="K15" s="44">
        <v>0.2</v>
      </c>
      <c r="L15" s="43" t="s">
        <v>12</v>
      </c>
      <c r="M15" s="45">
        <v>306</v>
      </c>
      <c r="N15" s="45" t="s">
        <v>13</v>
      </c>
      <c r="O15" s="45" t="s">
        <v>12</v>
      </c>
      <c r="P15" s="45">
        <v>27</v>
      </c>
      <c r="Q15" s="45" t="s">
        <v>14</v>
      </c>
      <c r="R15" s="46" t="s">
        <v>15</v>
      </c>
      <c r="S15" s="47">
        <f t="shared" si="0"/>
        <v>80719740</v>
      </c>
    </row>
    <row r="16" spans="1:19" ht="12.95" customHeight="1">
      <c r="A16" s="25"/>
      <c r="B16" s="35"/>
      <c r="C16" s="35"/>
      <c r="D16" s="38"/>
      <c r="E16" s="39"/>
      <c r="F16" s="40"/>
      <c r="G16" s="41" t="s">
        <v>17</v>
      </c>
      <c r="H16" s="42">
        <v>45050</v>
      </c>
      <c r="I16" s="43" t="s">
        <v>11</v>
      </c>
      <c r="J16" s="43" t="s">
        <v>12</v>
      </c>
      <c r="K16" s="44">
        <v>0.2</v>
      </c>
      <c r="L16" s="43" t="s">
        <v>12</v>
      </c>
      <c r="M16" s="45">
        <v>306</v>
      </c>
      <c r="N16" s="45" t="s">
        <v>13</v>
      </c>
      <c r="O16" s="45" t="s">
        <v>12</v>
      </c>
      <c r="P16" s="45">
        <v>26</v>
      </c>
      <c r="Q16" s="45" t="s">
        <v>14</v>
      </c>
      <c r="R16" s="46" t="s">
        <v>15</v>
      </c>
      <c r="S16" s="47">
        <f t="shared" si="0"/>
        <v>71683560</v>
      </c>
    </row>
    <row r="17" spans="1:19" ht="12.95" customHeight="1">
      <c r="A17" s="25"/>
      <c r="B17" s="35"/>
      <c r="C17" s="35"/>
      <c r="D17" s="38"/>
      <c r="E17" s="39"/>
      <c r="F17" s="40"/>
      <c r="G17" s="41" t="s">
        <v>10</v>
      </c>
      <c r="H17" s="42">
        <v>52640</v>
      </c>
      <c r="I17" s="43" t="s">
        <v>11</v>
      </c>
      <c r="J17" s="43" t="s">
        <v>12</v>
      </c>
      <c r="K17" s="44">
        <v>0.1</v>
      </c>
      <c r="L17" s="43" t="s">
        <v>12</v>
      </c>
      <c r="M17" s="45">
        <v>306</v>
      </c>
      <c r="N17" s="45" t="s">
        <v>13</v>
      </c>
      <c r="O17" s="45" t="s">
        <v>12</v>
      </c>
      <c r="P17" s="45">
        <v>2</v>
      </c>
      <c r="Q17" s="45" t="s">
        <v>14</v>
      </c>
      <c r="R17" s="46" t="s">
        <v>15</v>
      </c>
      <c r="S17" s="47">
        <f t="shared" si="0"/>
        <v>3221570</v>
      </c>
    </row>
    <row r="18" spans="1:19" ht="12.95" customHeight="1">
      <c r="A18" s="25"/>
      <c r="B18" s="35"/>
      <c r="C18" s="35"/>
      <c r="D18" s="38"/>
      <c r="E18" s="39"/>
      <c r="F18" s="40"/>
      <c r="G18" s="41" t="s">
        <v>16</v>
      </c>
      <c r="H18" s="42">
        <v>48850</v>
      </c>
      <c r="I18" s="43" t="s">
        <v>11</v>
      </c>
      <c r="J18" s="43" t="s">
        <v>12</v>
      </c>
      <c r="K18" s="44">
        <v>0.1</v>
      </c>
      <c r="L18" s="43" t="s">
        <v>12</v>
      </c>
      <c r="M18" s="45">
        <v>306</v>
      </c>
      <c r="N18" s="45" t="s">
        <v>13</v>
      </c>
      <c r="O18" s="45" t="s">
        <v>12</v>
      </c>
      <c r="P18" s="45">
        <v>9</v>
      </c>
      <c r="Q18" s="45" t="s">
        <v>14</v>
      </c>
      <c r="R18" s="46" t="s">
        <v>15</v>
      </c>
      <c r="S18" s="47">
        <f>ROUNDDOWN(H18*K18*M18*P18,-1)</f>
        <v>13453290</v>
      </c>
    </row>
    <row r="19" spans="1:19" ht="12.95" customHeight="1">
      <c r="A19" s="25"/>
      <c r="B19" s="35"/>
      <c r="C19" s="35"/>
      <c r="D19" s="38"/>
      <c r="E19" s="39"/>
      <c r="F19" s="40"/>
      <c r="G19" s="41" t="s">
        <v>17</v>
      </c>
      <c r="H19" s="42">
        <v>45050</v>
      </c>
      <c r="I19" s="43" t="s">
        <v>11</v>
      </c>
      <c r="J19" s="43" t="s">
        <v>12</v>
      </c>
      <c r="K19" s="44">
        <v>0.1</v>
      </c>
      <c r="L19" s="43" t="s">
        <v>12</v>
      </c>
      <c r="M19" s="45">
        <v>306</v>
      </c>
      <c r="N19" s="45" t="s">
        <v>13</v>
      </c>
      <c r="O19" s="45" t="s">
        <v>12</v>
      </c>
      <c r="P19" s="45">
        <v>5</v>
      </c>
      <c r="Q19" s="45" t="s">
        <v>14</v>
      </c>
      <c r="R19" s="46" t="s">
        <v>15</v>
      </c>
      <c r="S19" s="47">
        <f>ROUNDDOWN(H19*K19*M19*P19,-1)</f>
        <v>6892650</v>
      </c>
    </row>
    <row r="20" spans="1:19" ht="12.95" customHeight="1">
      <c r="A20" s="25"/>
      <c r="B20" s="35"/>
      <c r="C20" s="35"/>
      <c r="D20" s="38"/>
      <c r="E20" s="39"/>
      <c r="F20" s="40"/>
      <c r="G20" s="48" t="s">
        <v>18</v>
      </c>
      <c r="H20" s="42">
        <v>6390</v>
      </c>
      <c r="I20" s="43" t="s">
        <v>11</v>
      </c>
      <c r="J20" s="43" t="s">
        <v>12</v>
      </c>
      <c r="K20" s="49">
        <v>75</v>
      </c>
      <c r="L20" s="43" t="s">
        <v>14</v>
      </c>
      <c r="M20" s="45" t="s">
        <v>12</v>
      </c>
      <c r="N20" s="45">
        <v>365</v>
      </c>
      <c r="O20" s="45" t="s">
        <v>13</v>
      </c>
      <c r="P20" s="45"/>
      <c r="Q20" s="45"/>
      <c r="R20" s="46" t="s">
        <v>15</v>
      </c>
      <c r="S20" s="50">
        <f>H20*K20*N20</f>
        <v>174926250</v>
      </c>
    </row>
    <row r="21" spans="1:19" ht="12.95" customHeight="1">
      <c r="A21" s="51"/>
      <c r="B21" s="52"/>
      <c r="C21" s="52"/>
      <c r="D21" s="11"/>
      <c r="E21" s="53"/>
      <c r="F21" s="12"/>
      <c r="G21" s="54" t="s">
        <v>19</v>
      </c>
      <c r="H21" s="55">
        <f>-S7+-S20</f>
        <v>-409851160</v>
      </c>
      <c r="I21" s="56" t="s">
        <v>11</v>
      </c>
      <c r="J21" s="56" t="s">
        <v>12</v>
      </c>
      <c r="K21" s="57">
        <v>0.02</v>
      </c>
      <c r="L21" s="56" t="s">
        <v>14</v>
      </c>
      <c r="M21" s="15"/>
      <c r="N21" s="15"/>
      <c r="O21" s="15"/>
      <c r="P21" s="15"/>
      <c r="Q21" s="15"/>
      <c r="R21" s="58" t="s">
        <v>15</v>
      </c>
      <c r="S21" s="59">
        <f>ROUND(H21*K21,-1)</f>
        <v>-8197020</v>
      </c>
    </row>
    <row r="22" spans="1:19" ht="12.95" customHeight="1">
      <c r="A22" s="194" t="s">
        <v>46</v>
      </c>
      <c r="B22" s="195"/>
      <c r="C22" s="195"/>
      <c r="D22" s="17">
        <f>D23</f>
        <v>173429350</v>
      </c>
      <c r="E22" s="18">
        <f>E23</f>
        <v>160428900</v>
      </c>
      <c r="F22" s="62">
        <f>E22-D22</f>
        <v>-13000450</v>
      </c>
      <c r="G22" s="19"/>
      <c r="H22" s="20"/>
      <c r="I22" s="21"/>
      <c r="J22" s="21"/>
      <c r="K22" s="22"/>
      <c r="L22" s="21"/>
      <c r="M22" s="22"/>
      <c r="N22" s="22"/>
      <c r="O22" s="22"/>
      <c r="P22" s="22"/>
      <c r="Q22" s="22"/>
      <c r="R22" s="21"/>
      <c r="S22" s="23"/>
    </row>
    <row r="23" spans="1:19" ht="12.95" customHeight="1">
      <c r="A23" s="24"/>
      <c r="B23" s="195" t="s">
        <v>114</v>
      </c>
      <c r="C23" s="195"/>
      <c r="D23" s="17">
        <f>D24+D26</f>
        <v>173429350</v>
      </c>
      <c r="E23" s="18">
        <f>E24+E26</f>
        <v>160428900</v>
      </c>
      <c r="F23" s="62">
        <f>E23-D23</f>
        <v>-13000450</v>
      </c>
      <c r="G23" s="19"/>
      <c r="H23" s="20"/>
      <c r="I23" s="21"/>
      <c r="J23" s="21"/>
      <c r="K23" s="22"/>
      <c r="L23" s="21"/>
      <c r="M23" s="22"/>
      <c r="N23" s="22"/>
      <c r="O23" s="22"/>
      <c r="P23" s="22"/>
      <c r="Q23" s="22"/>
      <c r="R23" s="21"/>
      <c r="S23" s="23"/>
    </row>
    <row r="24" spans="1:19" ht="12.95" customHeight="1">
      <c r="A24" s="25"/>
      <c r="B24" s="69"/>
      <c r="C24" s="169" t="s">
        <v>162</v>
      </c>
      <c r="D24" s="38">
        <v>97680000</v>
      </c>
      <c r="E24" s="39">
        <f>S24+S25</f>
        <v>89280000</v>
      </c>
      <c r="F24" s="40"/>
      <c r="G24" s="43" t="s">
        <v>47</v>
      </c>
      <c r="H24" s="42">
        <v>200000</v>
      </c>
      <c r="I24" s="43" t="s">
        <v>11</v>
      </c>
      <c r="J24" s="43" t="s">
        <v>12</v>
      </c>
      <c r="K24" s="45">
        <v>12</v>
      </c>
      <c r="L24" s="43" t="s">
        <v>14</v>
      </c>
      <c r="M24" s="45" t="s">
        <v>12</v>
      </c>
      <c r="N24" s="45">
        <v>12</v>
      </c>
      <c r="O24" s="45" t="s">
        <v>22</v>
      </c>
      <c r="P24" s="45"/>
      <c r="Q24" s="45"/>
      <c r="R24" s="46" t="s">
        <v>15</v>
      </c>
      <c r="S24" s="47">
        <f>H24*K24*N24</f>
        <v>28800000</v>
      </c>
    </row>
    <row r="25" spans="1:19" ht="12.95" customHeight="1">
      <c r="A25" s="25"/>
      <c r="B25" s="69"/>
      <c r="C25" s="35"/>
      <c r="D25" s="38"/>
      <c r="E25" s="39"/>
      <c r="F25" s="40"/>
      <c r="G25" s="43"/>
      <c r="H25" s="42">
        <v>180000</v>
      </c>
      <c r="I25" s="43" t="s">
        <v>11</v>
      </c>
      <c r="J25" s="43" t="s">
        <v>12</v>
      </c>
      <c r="K25" s="45">
        <v>28</v>
      </c>
      <c r="L25" s="43" t="s">
        <v>14</v>
      </c>
      <c r="M25" s="45" t="s">
        <v>12</v>
      </c>
      <c r="N25" s="45">
        <v>12</v>
      </c>
      <c r="O25" s="45" t="s">
        <v>22</v>
      </c>
      <c r="P25" s="45"/>
      <c r="Q25" s="45"/>
      <c r="R25" s="46" t="s">
        <v>15</v>
      </c>
      <c r="S25" s="47">
        <f>H25*K25*N25</f>
        <v>60480000</v>
      </c>
    </row>
    <row r="26" spans="1:19" ht="12.95" customHeight="1">
      <c r="A26" s="25"/>
      <c r="B26" s="69"/>
      <c r="C26" s="164" t="s">
        <v>163</v>
      </c>
      <c r="D26" s="27">
        <v>75749350</v>
      </c>
      <c r="E26" s="28">
        <f>SUM(S26:S35)</f>
        <v>71148900</v>
      </c>
      <c r="F26" s="70"/>
      <c r="G26" s="31" t="s">
        <v>111</v>
      </c>
      <c r="H26" s="30">
        <v>154082</v>
      </c>
      <c r="I26" s="31" t="s">
        <v>11</v>
      </c>
      <c r="J26" s="31" t="s">
        <v>12</v>
      </c>
      <c r="K26" s="32">
        <v>25</v>
      </c>
      <c r="L26" s="31" t="s">
        <v>14</v>
      </c>
      <c r="M26" s="32" t="s">
        <v>12</v>
      </c>
      <c r="N26" s="32">
        <v>6</v>
      </c>
      <c r="O26" s="32" t="s">
        <v>22</v>
      </c>
      <c r="P26" s="32"/>
      <c r="Q26" s="32"/>
      <c r="R26" s="33" t="s">
        <v>15</v>
      </c>
      <c r="S26" s="34">
        <f>ROUNDUP(H26*K26*N26,-1)</f>
        <v>23112300</v>
      </c>
    </row>
    <row r="27" spans="1:19" ht="12.95" customHeight="1">
      <c r="A27" s="25"/>
      <c r="B27" s="69"/>
      <c r="C27" s="35"/>
      <c r="D27" s="38"/>
      <c r="E27" s="39"/>
      <c r="F27" s="40"/>
      <c r="G27" s="43" t="s">
        <v>112</v>
      </c>
      <c r="H27" s="42">
        <v>214465</v>
      </c>
      <c r="I27" s="43" t="s">
        <v>11</v>
      </c>
      <c r="J27" s="43" t="s">
        <v>12</v>
      </c>
      <c r="K27" s="45">
        <v>25</v>
      </c>
      <c r="L27" s="43" t="s">
        <v>14</v>
      </c>
      <c r="M27" s="45" t="s">
        <v>12</v>
      </c>
      <c r="N27" s="45">
        <v>6</v>
      </c>
      <c r="O27" s="45" t="s">
        <v>22</v>
      </c>
      <c r="P27" s="45"/>
      <c r="Q27" s="45"/>
      <c r="R27" s="46" t="s">
        <v>15</v>
      </c>
      <c r="S27" s="47">
        <f>ROUND(H27*K27*N27,-1)</f>
        <v>32169750</v>
      </c>
    </row>
    <row r="28" spans="1:19" ht="12.95" customHeight="1">
      <c r="A28" s="25"/>
      <c r="B28" s="69"/>
      <c r="C28" s="153"/>
      <c r="D28" s="38"/>
      <c r="E28" s="39"/>
      <c r="F28" s="40"/>
      <c r="G28" s="43" t="s">
        <v>109</v>
      </c>
      <c r="H28" s="42">
        <v>14797</v>
      </c>
      <c r="I28" s="43" t="s">
        <v>101</v>
      </c>
      <c r="J28" s="43" t="s">
        <v>102</v>
      </c>
      <c r="K28" s="156">
        <v>25</v>
      </c>
      <c r="L28" s="43" t="s">
        <v>108</v>
      </c>
      <c r="M28" s="156" t="s">
        <v>102</v>
      </c>
      <c r="N28" s="156">
        <v>6</v>
      </c>
      <c r="O28" s="156" t="s">
        <v>103</v>
      </c>
      <c r="P28" s="156"/>
      <c r="Q28" s="156"/>
      <c r="R28" s="46" t="s">
        <v>107</v>
      </c>
      <c r="S28" s="47">
        <f t="shared" ref="S28:S29" si="1">ROUND(H28*K28*N28,-1)</f>
        <v>2219550</v>
      </c>
    </row>
    <row r="29" spans="1:19" ht="12.95" customHeight="1">
      <c r="A29" s="25"/>
      <c r="B29" s="69"/>
      <c r="C29" s="153"/>
      <c r="D29" s="38"/>
      <c r="E29" s="39"/>
      <c r="F29" s="40"/>
      <c r="G29" s="43" t="s">
        <v>110</v>
      </c>
      <c r="H29" s="42">
        <v>19385</v>
      </c>
      <c r="I29" s="43" t="s">
        <v>101</v>
      </c>
      <c r="J29" s="43" t="s">
        <v>102</v>
      </c>
      <c r="K29" s="156">
        <v>25</v>
      </c>
      <c r="L29" s="43" t="s">
        <v>106</v>
      </c>
      <c r="M29" s="156" t="s">
        <v>102</v>
      </c>
      <c r="N29" s="156">
        <v>6</v>
      </c>
      <c r="O29" s="156" t="s">
        <v>103</v>
      </c>
      <c r="P29" s="156"/>
      <c r="Q29" s="156"/>
      <c r="R29" s="46" t="s">
        <v>107</v>
      </c>
      <c r="S29" s="47">
        <f t="shared" si="1"/>
        <v>2907750</v>
      </c>
    </row>
    <row r="30" spans="1:19" ht="12.95" customHeight="1">
      <c r="A30" s="25"/>
      <c r="B30" s="69"/>
      <c r="C30" s="35"/>
      <c r="D30" s="38"/>
      <c r="E30" s="39"/>
      <c r="F30" s="40"/>
      <c r="G30" s="43" t="s">
        <v>23</v>
      </c>
      <c r="H30" s="42">
        <v>27490</v>
      </c>
      <c r="I30" s="43" t="s">
        <v>11</v>
      </c>
      <c r="J30" s="43" t="s">
        <v>12</v>
      </c>
      <c r="K30" s="45">
        <v>25</v>
      </c>
      <c r="L30" s="43" t="s">
        <v>14</v>
      </c>
      <c r="M30" s="45" t="s">
        <v>12</v>
      </c>
      <c r="N30" s="45">
        <v>2</v>
      </c>
      <c r="O30" s="45" t="s">
        <v>24</v>
      </c>
      <c r="P30" s="45"/>
      <c r="Q30" s="45"/>
      <c r="R30" s="46" t="s">
        <v>15</v>
      </c>
      <c r="S30" s="47">
        <f>H30*K30*N30</f>
        <v>1374500</v>
      </c>
    </row>
    <row r="31" spans="1:19" ht="12.95" customHeight="1">
      <c r="A31" s="25"/>
      <c r="B31" s="69"/>
      <c r="C31" s="35"/>
      <c r="D31" s="38"/>
      <c r="E31" s="39"/>
      <c r="F31" s="40"/>
      <c r="G31" s="43" t="s">
        <v>25</v>
      </c>
      <c r="H31" s="42">
        <v>27181</v>
      </c>
      <c r="I31" s="43" t="s">
        <v>11</v>
      </c>
      <c r="J31" s="43" t="s">
        <v>12</v>
      </c>
      <c r="K31" s="45">
        <v>24</v>
      </c>
      <c r="L31" s="43" t="s">
        <v>14</v>
      </c>
      <c r="M31" s="45" t="s">
        <v>12</v>
      </c>
      <c r="N31" s="45">
        <v>1</v>
      </c>
      <c r="O31" s="45" t="s">
        <v>24</v>
      </c>
      <c r="P31" s="45"/>
      <c r="Q31" s="45"/>
      <c r="R31" s="46" t="s">
        <v>15</v>
      </c>
      <c r="S31" s="47">
        <f>ROUNDUP(H31*K31*N31,-1)</f>
        <v>652350</v>
      </c>
    </row>
    <row r="32" spans="1:19" ht="12.95" customHeight="1">
      <c r="A32" s="25"/>
      <c r="B32" s="69"/>
      <c r="C32" s="35"/>
      <c r="D32" s="38"/>
      <c r="E32" s="39"/>
      <c r="F32" s="40"/>
      <c r="G32" s="43" t="s">
        <v>26</v>
      </c>
      <c r="H32" s="42">
        <v>750000</v>
      </c>
      <c r="I32" s="43" t="s">
        <v>11</v>
      </c>
      <c r="J32" s="43" t="s">
        <v>12</v>
      </c>
      <c r="K32" s="45">
        <v>10</v>
      </c>
      <c r="L32" s="43" t="s">
        <v>27</v>
      </c>
      <c r="M32" s="45"/>
      <c r="N32" s="45"/>
      <c r="O32" s="45"/>
      <c r="P32" s="45"/>
      <c r="Q32" s="45"/>
      <c r="R32" s="46" t="s">
        <v>15</v>
      </c>
      <c r="S32" s="47">
        <f>H32*K32</f>
        <v>7500000</v>
      </c>
    </row>
    <row r="33" spans="1:19" ht="12.95" customHeight="1">
      <c r="A33" s="25"/>
      <c r="B33" s="69"/>
      <c r="C33" s="153"/>
      <c r="D33" s="38"/>
      <c r="E33" s="39"/>
      <c r="F33" s="40"/>
      <c r="G33" s="43" t="s">
        <v>122</v>
      </c>
      <c r="H33" s="42">
        <v>17490</v>
      </c>
      <c r="I33" s="43" t="s">
        <v>101</v>
      </c>
      <c r="J33" s="43" t="s">
        <v>102</v>
      </c>
      <c r="K33" s="156">
        <v>30</v>
      </c>
      <c r="L33" s="43" t="s">
        <v>106</v>
      </c>
      <c r="M33" s="156" t="s">
        <v>102</v>
      </c>
      <c r="N33" s="156">
        <v>1</v>
      </c>
      <c r="O33" s="156" t="s">
        <v>105</v>
      </c>
      <c r="P33" s="156"/>
      <c r="Q33" s="156"/>
      <c r="R33" s="46" t="s">
        <v>107</v>
      </c>
      <c r="S33" s="47">
        <f>H33*K33</f>
        <v>524700</v>
      </c>
    </row>
    <row r="34" spans="1:19" ht="12.95" customHeight="1">
      <c r="A34" s="25"/>
      <c r="B34" s="69"/>
      <c r="C34" s="35"/>
      <c r="D34" s="38"/>
      <c r="E34" s="39"/>
      <c r="F34" s="40"/>
      <c r="G34" s="43" t="s">
        <v>28</v>
      </c>
      <c r="H34" s="42">
        <v>13000</v>
      </c>
      <c r="I34" s="43" t="s">
        <v>11</v>
      </c>
      <c r="J34" s="43" t="s">
        <v>12</v>
      </c>
      <c r="K34" s="45">
        <v>26</v>
      </c>
      <c r="L34" s="43" t="s">
        <v>14</v>
      </c>
      <c r="M34" s="45" t="s">
        <v>12</v>
      </c>
      <c r="N34" s="45">
        <v>1</v>
      </c>
      <c r="O34" s="45" t="s">
        <v>24</v>
      </c>
      <c r="P34" s="45"/>
      <c r="Q34" s="45"/>
      <c r="R34" s="46" t="s">
        <v>15</v>
      </c>
      <c r="S34" s="47">
        <f>H34*K34</f>
        <v>338000</v>
      </c>
    </row>
    <row r="35" spans="1:19" ht="12.95" customHeight="1">
      <c r="A35" s="25"/>
      <c r="B35" s="69"/>
      <c r="C35" s="35"/>
      <c r="D35" s="38"/>
      <c r="E35" s="39"/>
      <c r="F35" s="40"/>
      <c r="G35" s="43" t="s">
        <v>29</v>
      </c>
      <c r="H35" s="42">
        <v>14000</v>
      </c>
      <c r="I35" s="43" t="s">
        <v>11</v>
      </c>
      <c r="J35" s="43" t="s">
        <v>12</v>
      </c>
      <c r="K35" s="45">
        <v>25</v>
      </c>
      <c r="L35" s="43" t="s">
        <v>14</v>
      </c>
      <c r="M35" s="45" t="s">
        <v>12</v>
      </c>
      <c r="N35" s="45">
        <v>1</v>
      </c>
      <c r="O35" s="45" t="s">
        <v>24</v>
      </c>
      <c r="P35" s="45"/>
      <c r="Q35" s="45"/>
      <c r="R35" s="46" t="s">
        <v>15</v>
      </c>
      <c r="S35" s="47">
        <f>H35*K35*N35</f>
        <v>350000</v>
      </c>
    </row>
    <row r="36" spans="1:19" ht="12.95" customHeight="1">
      <c r="A36" s="60" t="s">
        <v>48</v>
      </c>
      <c r="B36" s="21"/>
      <c r="C36" s="72"/>
      <c r="D36" s="17">
        <f>D37</f>
        <v>35000000</v>
      </c>
      <c r="E36" s="18">
        <f>E37</f>
        <v>20000000</v>
      </c>
      <c r="F36" s="75"/>
      <c r="G36" s="19"/>
      <c r="H36" s="20"/>
      <c r="I36" s="21"/>
      <c r="J36" s="21"/>
      <c r="K36" s="22"/>
      <c r="L36" s="21"/>
      <c r="M36" s="22"/>
      <c r="N36" s="22"/>
      <c r="O36" s="22"/>
      <c r="P36" s="22"/>
      <c r="Q36" s="22"/>
      <c r="R36" s="21"/>
      <c r="S36" s="23"/>
    </row>
    <row r="37" spans="1:19" ht="12.95" customHeight="1">
      <c r="A37" s="24"/>
      <c r="B37" s="19" t="s">
        <v>49</v>
      </c>
      <c r="C37" s="72"/>
      <c r="D37" s="17">
        <f>D38+D39</f>
        <v>35000000</v>
      </c>
      <c r="E37" s="18">
        <f>E38+E39</f>
        <v>20000000</v>
      </c>
      <c r="F37" s="75">
        <f t="shared" ref="F37:F72" si="2">E37-D37</f>
        <v>-15000000</v>
      </c>
      <c r="G37" s="19"/>
      <c r="H37" s="20"/>
      <c r="I37" s="21"/>
      <c r="J37" s="21"/>
      <c r="K37" s="22"/>
      <c r="L37" s="21"/>
      <c r="M37" s="22"/>
      <c r="N37" s="22"/>
      <c r="O37" s="22"/>
      <c r="P37" s="22"/>
      <c r="Q37" s="22"/>
      <c r="R37" s="21"/>
      <c r="S37" s="23"/>
    </row>
    <row r="38" spans="1:19" ht="12.95" customHeight="1">
      <c r="A38" s="25"/>
      <c r="B38" s="29"/>
      <c r="C38" s="145" t="s">
        <v>50</v>
      </c>
      <c r="D38" s="27">
        <v>20000000</v>
      </c>
      <c r="E38" s="28">
        <v>5000000</v>
      </c>
      <c r="F38" s="78">
        <f t="shared" si="2"/>
        <v>-15000000</v>
      </c>
      <c r="G38" s="29"/>
      <c r="H38" s="30"/>
      <c r="I38" s="31"/>
      <c r="J38" s="31"/>
      <c r="K38" s="32"/>
      <c r="L38" s="31"/>
      <c r="M38" s="32"/>
      <c r="N38" s="32"/>
      <c r="O38" s="32"/>
      <c r="P38" s="32"/>
      <c r="Q38" s="32"/>
      <c r="R38" s="33"/>
      <c r="S38" s="34"/>
    </row>
    <row r="39" spans="1:19" ht="12.95" customHeight="1">
      <c r="A39" s="79"/>
      <c r="B39" s="41"/>
      <c r="C39" s="102" t="s">
        <v>118</v>
      </c>
      <c r="D39" s="17">
        <v>15000000</v>
      </c>
      <c r="E39" s="18">
        <v>15000000</v>
      </c>
      <c r="F39" s="75">
        <f t="shared" si="2"/>
        <v>0</v>
      </c>
      <c r="G39" s="19"/>
      <c r="H39" s="20"/>
      <c r="I39" s="21"/>
      <c r="J39" s="21"/>
      <c r="K39" s="22"/>
      <c r="L39" s="21"/>
      <c r="M39" s="22"/>
      <c r="N39" s="22"/>
      <c r="O39" s="22"/>
      <c r="P39" s="22"/>
      <c r="Q39" s="22"/>
      <c r="R39" s="71"/>
      <c r="S39" s="23"/>
    </row>
    <row r="40" spans="1:19" ht="12.95" customHeight="1">
      <c r="A40" s="60" t="s">
        <v>51</v>
      </c>
      <c r="B40" s="19"/>
      <c r="C40" s="61"/>
      <c r="D40" s="17">
        <f>D41</f>
        <v>1940372850</v>
      </c>
      <c r="E40" s="18">
        <f>E41</f>
        <v>1477912950</v>
      </c>
      <c r="F40" s="62">
        <f>E40-D40</f>
        <v>-462459900</v>
      </c>
      <c r="G40" s="19"/>
      <c r="H40" s="20"/>
      <c r="I40" s="21"/>
      <c r="J40" s="21"/>
      <c r="K40" s="22"/>
      <c r="L40" s="21"/>
      <c r="M40" s="22"/>
      <c r="N40" s="22"/>
      <c r="O40" s="22"/>
      <c r="P40" s="22"/>
      <c r="Q40" s="22"/>
      <c r="R40" s="21"/>
      <c r="S40" s="23"/>
    </row>
    <row r="41" spans="1:19" ht="12.95" customHeight="1">
      <c r="A41" s="24"/>
      <c r="B41" s="63" t="s">
        <v>52</v>
      </c>
      <c r="C41" s="64"/>
      <c r="D41" s="17">
        <f>D42</f>
        <v>1940372850</v>
      </c>
      <c r="E41" s="18">
        <f>E42</f>
        <v>1477912950</v>
      </c>
      <c r="F41" s="62">
        <f>E41-D41</f>
        <v>-462459900</v>
      </c>
      <c r="G41" s="19"/>
      <c r="H41" s="20"/>
      <c r="I41" s="21"/>
      <c r="J41" s="21"/>
      <c r="K41" s="22"/>
      <c r="L41" s="21"/>
      <c r="M41" s="22"/>
      <c r="N41" s="22"/>
      <c r="O41" s="22"/>
      <c r="P41" s="22"/>
      <c r="Q41" s="22"/>
      <c r="R41" s="21"/>
      <c r="S41" s="23"/>
    </row>
    <row r="42" spans="1:19" ht="12.95" customHeight="1">
      <c r="A42" s="25"/>
      <c r="B42" s="65"/>
      <c r="C42" s="163" t="s">
        <v>116</v>
      </c>
      <c r="D42" s="27">
        <v>1940372850</v>
      </c>
      <c r="E42" s="28">
        <f>S42+S61</f>
        <v>1477912950</v>
      </c>
      <c r="F42" s="27">
        <f>E42-D42</f>
        <v>-462459900</v>
      </c>
      <c r="G42" s="66" t="s">
        <v>30</v>
      </c>
      <c r="H42" s="67"/>
      <c r="I42" s="31"/>
      <c r="J42" s="31"/>
      <c r="K42" s="32"/>
      <c r="L42" s="31"/>
      <c r="M42" s="32"/>
      <c r="N42" s="32"/>
      <c r="O42" s="32"/>
      <c r="P42" s="32"/>
      <c r="Q42" s="32"/>
      <c r="R42" s="31"/>
      <c r="S42" s="37">
        <f>SUM(S43:S60)</f>
        <v>1508074440</v>
      </c>
    </row>
    <row r="43" spans="1:19" ht="12.95" customHeight="1">
      <c r="A43" s="25"/>
      <c r="B43" s="69"/>
      <c r="C43" s="80"/>
      <c r="D43" s="38"/>
      <c r="E43" s="39"/>
      <c r="F43" s="40"/>
      <c r="G43" s="41" t="s">
        <v>10</v>
      </c>
      <c r="H43" s="42">
        <v>51020</v>
      </c>
      <c r="I43" s="43" t="s">
        <v>11</v>
      </c>
      <c r="J43" s="43" t="s">
        <v>12</v>
      </c>
      <c r="K43" s="44">
        <v>0.8</v>
      </c>
      <c r="L43" s="43" t="s">
        <v>12</v>
      </c>
      <c r="M43" s="45">
        <v>59</v>
      </c>
      <c r="N43" s="45" t="s">
        <v>13</v>
      </c>
      <c r="O43" s="45" t="s">
        <v>12</v>
      </c>
      <c r="P43" s="45">
        <v>6</v>
      </c>
      <c r="Q43" s="45" t="s">
        <v>14</v>
      </c>
      <c r="R43" s="46" t="s">
        <v>15</v>
      </c>
      <c r="S43" s="50">
        <f>ROUND(H43*K43*M43*P43,-1)</f>
        <v>14448860</v>
      </c>
    </row>
    <row r="44" spans="1:19" ht="12.95" customHeight="1">
      <c r="A44" s="25"/>
      <c r="B44" s="69"/>
      <c r="C44" s="80"/>
      <c r="D44" s="38"/>
      <c r="E44" s="39"/>
      <c r="F44" s="40"/>
      <c r="G44" s="41" t="s">
        <v>16</v>
      </c>
      <c r="H44" s="42">
        <v>47260</v>
      </c>
      <c r="I44" s="43" t="s">
        <v>11</v>
      </c>
      <c r="J44" s="43" t="s">
        <v>12</v>
      </c>
      <c r="K44" s="44">
        <v>0.8</v>
      </c>
      <c r="L44" s="43" t="s">
        <v>12</v>
      </c>
      <c r="M44" s="45">
        <v>59</v>
      </c>
      <c r="N44" s="45" t="s">
        <v>13</v>
      </c>
      <c r="O44" s="45" t="s">
        <v>12</v>
      </c>
      <c r="P44" s="45">
        <v>27</v>
      </c>
      <c r="Q44" s="45" t="s">
        <v>14</v>
      </c>
      <c r="R44" s="46" t="s">
        <v>15</v>
      </c>
      <c r="S44" s="50">
        <f t="shared" ref="S44:S60" si="3">ROUND(H44*K44*M44*P44,-1)</f>
        <v>60228140</v>
      </c>
    </row>
    <row r="45" spans="1:19" ht="12.95" customHeight="1">
      <c r="A45" s="25"/>
      <c r="B45" s="69"/>
      <c r="C45" s="80"/>
      <c r="D45" s="38"/>
      <c r="E45" s="39"/>
      <c r="F45" s="40"/>
      <c r="G45" s="41" t="s">
        <v>17</v>
      </c>
      <c r="H45" s="42">
        <v>43480</v>
      </c>
      <c r="I45" s="43" t="s">
        <v>11</v>
      </c>
      <c r="J45" s="43" t="s">
        <v>12</v>
      </c>
      <c r="K45" s="44">
        <v>0.8</v>
      </c>
      <c r="L45" s="43" t="s">
        <v>12</v>
      </c>
      <c r="M45" s="45">
        <v>59</v>
      </c>
      <c r="N45" s="45" t="s">
        <v>13</v>
      </c>
      <c r="O45" s="45" t="s">
        <v>12</v>
      </c>
      <c r="P45" s="45">
        <v>26</v>
      </c>
      <c r="Q45" s="45" t="s">
        <v>14</v>
      </c>
      <c r="R45" s="46" t="s">
        <v>15</v>
      </c>
      <c r="S45" s="50">
        <f t="shared" si="3"/>
        <v>53358660</v>
      </c>
    </row>
    <row r="46" spans="1:19" ht="12.95" customHeight="1">
      <c r="A46" s="25"/>
      <c r="B46" s="69"/>
      <c r="C46" s="80"/>
      <c r="D46" s="38"/>
      <c r="E46" s="39"/>
      <c r="F46" s="40"/>
      <c r="G46" s="41" t="s">
        <v>10</v>
      </c>
      <c r="H46" s="42">
        <v>51020</v>
      </c>
      <c r="I46" s="43" t="s">
        <v>11</v>
      </c>
      <c r="J46" s="43" t="s">
        <v>12</v>
      </c>
      <c r="K46" s="44">
        <v>0.9</v>
      </c>
      <c r="L46" s="43" t="s">
        <v>12</v>
      </c>
      <c r="M46" s="45">
        <v>59</v>
      </c>
      <c r="N46" s="45" t="s">
        <v>13</v>
      </c>
      <c r="O46" s="45" t="s">
        <v>12</v>
      </c>
      <c r="P46" s="45">
        <v>3</v>
      </c>
      <c r="Q46" s="45" t="s">
        <v>14</v>
      </c>
      <c r="R46" s="46" t="s">
        <v>15</v>
      </c>
      <c r="S46" s="50">
        <f t="shared" si="3"/>
        <v>8127490</v>
      </c>
    </row>
    <row r="47" spans="1:19" ht="12.95" customHeight="1">
      <c r="A47" s="25"/>
      <c r="B47" s="69"/>
      <c r="C47" s="80"/>
      <c r="D47" s="38"/>
      <c r="E47" s="39"/>
      <c r="F47" s="40"/>
      <c r="G47" s="41" t="s">
        <v>16</v>
      </c>
      <c r="H47" s="42">
        <v>47260</v>
      </c>
      <c r="I47" s="43" t="s">
        <v>11</v>
      </c>
      <c r="J47" s="43" t="s">
        <v>12</v>
      </c>
      <c r="K47" s="44">
        <v>0.9</v>
      </c>
      <c r="L47" s="43" t="s">
        <v>12</v>
      </c>
      <c r="M47" s="45">
        <v>59</v>
      </c>
      <c r="N47" s="45" t="s">
        <v>13</v>
      </c>
      <c r="O47" s="45" t="s">
        <v>12</v>
      </c>
      <c r="P47" s="45">
        <v>9</v>
      </c>
      <c r="Q47" s="45" t="s">
        <v>14</v>
      </c>
      <c r="R47" s="46" t="s">
        <v>15</v>
      </c>
      <c r="S47" s="50">
        <f t="shared" si="3"/>
        <v>22585550</v>
      </c>
    </row>
    <row r="48" spans="1:19" ht="12.95" customHeight="1">
      <c r="A48" s="25"/>
      <c r="B48" s="69"/>
      <c r="C48" s="80"/>
      <c r="D48" s="38"/>
      <c r="E48" s="39"/>
      <c r="F48" s="40"/>
      <c r="G48" s="41" t="s">
        <v>17</v>
      </c>
      <c r="H48" s="42">
        <v>43480</v>
      </c>
      <c r="I48" s="43" t="s">
        <v>11</v>
      </c>
      <c r="J48" s="43" t="s">
        <v>12</v>
      </c>
      <c r="K48" s="44">
        <v>0.9</v>
      </c>
      <c r="L48" s="43" t="s">
        <v>12</v>
      </c>
      <c r="M48" s="45">
        <v>59</v>
      </c>
      <c r="N48" s="45" t="s">
        <v>13</v>
      </c>
      <c r="O48" s="45" t="s">
        <v>12</v>
      </c>
      <c r="P48" s="45">
        <v>5</v>
      </c>
      <c r="Q48" s="45" t="s">
        <v>14</v>
      </c>
      <c r="R48" s="46" t="s">
        <v>15</v>
      </c>
      <c r="S48" s="50">
        <f t="shared" si="3"/>
        <v>11543940</v>
      </c>
    </row>
    <row r="49" spans="1:19" ht="12.95" customHeight="1">
      <c r="A49" s="25"/>
      <c r="B49" s="69"/>
      <c r="C49" s="80"/>
      <c r="D49" s="38"/>
      <c r="E49" s="39"/>
      <c r="F49" s="40"/>
      <c r="G49" s="41" t="s">
        <v>10</v>
      </c>
      <c r="H49" s="42">
        <v>52640</v>
      </c>
      <c r="I49" s="43" t="s">
        <v>11</v>
      </c>
      <c r="J49" s="43" t="s">
        <v>12</v>
      </c>
      <c r="K49" s="44">
        <v>0.8</v>
      </c>
      <c r="L49" s="43" t="s">
        <v>12</v>
      </c>
      <c r="M49" s="45">
        <v>306</v>
      </c>
      <c r="N49" s="45" t="s">
        <v>13</v>
      </c>
      <c r="O49" s="45" t="s">
        <v>12</v>
      </c>
      <c r="P49" s="45">
        <v>6</v>
      </c>
      <c r="Q49" s="45" t="s">
        <v>14</v>
      </c>
      <c r="R49" s="46" t="s">
        <v>15</v>
      </c>
      <c r="S49" s="50">
        <f t="shared" si="3"/>
        <v>77317630</v>
      </c>
    </row>
    <row r="50" spans="1:19" ht="12.95" customHeight="1">
      <c r="A50" s="25"/>
      <c r="B50" s="69"/>
      <c r="C50" s="80"/>
      <c r="D50" s="38"/>
      <c r="E50" s="39"/>
      <c r="F50" s="40"/>
      <c r="G50" s="41" t="s">
        <v>16</v>
      </c>
      <c r="H50" s="42">
        <v>48850</v>
      </c>
      <c r="I50" s="43" t="s">
        <v>11</v>
      </c>
      <c r="J50" s="43" t="s">
        <v>12</v>
      </c>
      <c r="K50" s="44">
        <v>0.8</v>
      </c>
      <c r="L50" s="43" t="s">
        <v>12</v>
      </c>
      <c r="M50" s="45">
        <v>306</v>
      </c>
      <c r="N50" s="45" t="s">
        <v>13</v>
      </c>
      <c r="O50" s="45" t="s">
        <v>12</v>
      </c>
      <c r="P50" s="45">
        <v>27</v>
      </c>
      <c r="Q50" s="45" t="s">
        <v>14</v>
      </c>
      <c r="R50" s="46" t="s">
        <v>15</v>
      </c>
      <c r="S50" s="50">
        <f t="shared" si="3"/>
        <v>322878960</v>
      </c>
    </row>
    <row r="51" spans="1:19" ht="12.95" customHeight="1">
      <c r="A51" s="25"/>
      <c r="B51" s="69"/>
      <c r="C51" s="80"/>
      <c r="D51" s="38"/>
      <c r="E51" s="39"/>
      <c r="F51" s="40"/>
      <c r="G51" s="41" t="s">
        <v>17</v>
      </c>
      <c r="H51" s="42">
        <v>45050</v>
      </c>
      <c r="I51" s="43" t="s">
        <v>11</v>
      </c>
      <c r="J51" s="43" t="s">
        <v>12</v>
      </c>
      <c r="K51" s="44">
        <v>0.8</v>
      </c>
      <c r="L51" s="43" t="s">
        <v>12</v>
      </c>
      <c r="M51" s="45">
        <v>306</v>
      </c>
      <c r="N51" s="45" t="s">
        <v>13</v>
      </c>
      <c r="O51" s="45" t="s">
        <v>12</v>
      </c>
      <c r="P51" s="45">
        <v>26</v>
      </c>
      <c r="Q51" s="45" t="s">
        <v>14</v>
      </c>
      <c r="R51" s="46" t="s">
        <v>15</v>
      </c>
      <c r="S51" s="50">
        <f t="shared" si="3"/>
        <v>286734240</v>
      </c>
    </row>
    <row r="52" spans="1:19" ht="12.95" customHeight="1">
      <c r="A52" s="25"/>
      <c r="B52" s="69"/>
      <c r="C52" s="80"/>
      <c r="D52" s="38"/>
      <c r="E52" s="39"/>
      <c r="F52" s="40"/>
      <c r="G52" s="41" t="s">
        <v>10</v>
      </c>
      <c r="H52" s="42">
        <v>52640</v>
      </c>
      <c r="I52" s="43" t="s">
        <v>11</v>
      </c>
      <c r="J52" s="43" t="s">
        <v>12</v>
      </c>
      <c r="K52" s="44">
        <v>0.9</v>
      </c>
      <c r="L52" s="43" t="s">
        <v>12</v>
      </c>
      <c r="M52" s="45">
        <v>306</v>
      </c>
      <c r="N52" s="45" t="s">
        <v>13</v>
      </c>
      <c r="O52" s="45" t="s">
        <v>12</v>
      </c>
      <c r="P52" s="45">
        <v>3</v>
      </c>
      <c r="Q52" s="45" t="s">
        <v>14</v>
      </c>
      <c r="R52" s="46" t="s">
        <v>15</v>
      </c>
      <c r="S52" s="50">
        <f t="shared" si="3"/>
        <v>43491170</v>
      </c>
    </row>
    <row r="53" spans="1:19" ht="12.95" customHeight="1">
      <c r="A53" s="25"/>
      <c r="B53" s="69"/>
      <c r="C53" s="80"/>
      <c r="D53" s="38"/>
      <c r="E53" s="39"/>
      <c r="F53" s="40"/>
      <c r="G53" s="41" t="s">
        <v>16</v>
      </c>
      <c r="H53" s="42">
        <v>48850</v>
      </c>
      <c r="I53" s="43" t="s">
        <v>11</v>
      </c>
      <c r="J53" s="43" t="s">
        <v>12</v>
      </c>
      <c r="K53" s="44">
        <v>0.9</v>
      </c>
      <c r="L53" s="43" t="s">
        <v>12</v>
      </c>
      <c r="M53" s="45">
        <v>306</v>
      </c>
      <c r="N53" s="45" t="s">
        <v>13</v>
      </c>
      <c r="O53" s="45" t="s">
        <v>12</v>
      </c>
      <c r="P53" s="45">
        <v>9</v>
      </c>
      <c r="Q53" s="45" t="s">
        <v>14</v>
      </c>
      <c r="R53" s="46" t="s">
        <v>15</v>
      </c>
      <c r="S53" s="50">
        <f t="shared" si="3"/>
        <v>121079610</v>
      </c>
    </row>
    <row r="54" spans="1:19" ht="12.95" customHeight="1">
      <c r="A54" s="25"/>
      <c r="B54" s="69"/>
      <c r="C54" s="80"/>
      <c r="D54" s="38"/>
      <c r="E54" s="39"/>
      <c r="F54" s="40"/>
      <c r="G54" s="41" t="s">
        <v>17</v>
      </c>
      <c r="H54" s="42">
        <v>45050</v>
      </c>
      <c r="I54" s="43" t="s">
        <v>11</v>
      </c>
      <c r="J54" s="43" t="s">
        <v>12</v>
      </c>
      <c r="K54" s="44">
        <v>0.9</v>
      </c>
      <c r="L54" s="43" t="s">
        <v>12</v>
      </c>
      <c r="M54" s="156">
        <v>306</v>
      </c>
      <c r="N54" s="156" t="s">
        <v>13</v>
      </c>
      <c r="O54" s="156" t="s">
        <v>12</v>
      </c>
      <c r="P54" s="156">
        <v>5</v>
      </c>
      <c r="Q54" s="156" t="s">
        <v>14</v>
      </c>
      <c r="R54" s="46" t="s">
        <v>15</v>
      </c>
      <c r="S54" s="50">
        <f t="shared" si="3"/>
        <v>62033850</v>
      </c>
    </row>
    <row r="55" spans="1:19" ht="12.95" customHeight="1">
      <c r="A55" s="25"/>
      <c r="B55" s="69"/>
      <c r="C55" s="80"/>
      <c r="D55" s="38"/>
      <c r="E55" s="39"/>
      <c r="F55" s="40"/>
      <c r="G55" s="41" t="s">
        <v>10</v>
      </c>
      <c r="H55" s="42">
        <v>51020</v>
      </c>
      <c r="I55" s="43" t="s">
        <v>11</v>
      </c>
      <c r="J55" s="43" t="s">
        <v>12</v>
      </c>
      <c r="K55" s="44">
        <v>1</v>
      </c>
      <c r="L55" s="43" t="s">
        <v>12</v>
      </c>
      <c r="M55" s="156">
        <v>59</v>
      </c>
      <c r="N55" s="156" t="s">
        <v>13</v>
      </c>
      <c r="O55" s="156" t="s">
        <v>12</v>
      </c>
      <c r="P55" s="156">
        <v>10</v>
      </c>
      <c r="Q55" s="156" t="s">
        <v>14</v>
      </c>
      <c r="R55" s="46" t="s">
        <v>15</v>
      </c>
      <c r="S55" s="50">
        <f t="shared" si="3"/>
        <v>30101800</v>
      </c>
    </row>
    <row r="56" spans="1:19" ht="12.95" customHeight="1">
      <c r="A56" s="25"/>
      <c r="B56" s="69"/>
      <c r="C56" s="80"/>
      <c r="D56" s="38"/>
      <c r="E56" s="39"/>
      <c r="F56" s="40"/>
      <c r="G56" s="41" t="s">
        <v>16</v>
      </c>
      <c r="H56" s="42">
        <v>47260</v>
      </c>
      <c r="I56" s="43" t="s">
        <v>11</v>
      </c>
      <c r="J56" s="43" t="s">
        <v>12</v>
      </c>
      <c r="K56" s="44">
        <v>1</v>
      </c>
      <c r="L56" s="43" t="s">
        <v>12</v>
      </c>
      <c r="M56" s="45">
        <v>59</v>
      </c>
      <c r="N56" s="45" t="s">
        <v>13</v>
      </c>
      <c r="O56" s="45" t="s">
        <v>12</v>
      </c>
      <c r="P56" s="45">
        <v>3</v>
      </c>
      <c r="Q56" s="45" t="s">
        <v>14</v>
      </c>
      <c r="R56" s="46" t="s">
        <v>15</v>
      </c>
      <c r="S56" s="50">
        <f t="shared" si="3"/>
        <v>8365020</v>
      </c>
    </row>
    <row r="57" spans="1:19" ht="12.95" customHeight="1">
      <c r="A57" s="25"/>
      <c r="B57" s="69"/>
      <c r="C57" s="80"/>
      <c r="D57" s="38"/>
      <c r="E57" s="39"/>
      <c r="F57" s="40"/>
      <c r="G57" s="41" t="s">
        <v>17</v>
      </c>
      <c r="H57" s="42">
        <v>43480</v>
      </c>
      <c r="I57" s="43" t="s">
        <v>11</v>
      </c>
      <c r="J57" s="43" t="s">
        <v>12</v>
      </c>
      <c r="K57" s="44">
        <v>1</v>
      </c>
      <c r="L57" s="43" t="s">
        <v>12</v>
      </c>
      <c r="M57" s="45">
        <v>59</v>
      </c>
      <c r="N57" s="45" t="s">
        <v>13</v>
      </c>
      <c r="O57" s="45" t="s">
        <v>12</v>
      </c>
      <c r="P57" s="45">
        <v>11</v>
      </c>
      <c r="Q57" s="45" t="s">
        <v>14</v>
      </c>
      <c r="R57" s="46" t="s">
        <v>15</v>
      </c>
      <c r="S57" s="50">
        <f t="shared" si="3"/>
        <v>28218520</v>
      </c>
    </row>
    <row r="58" spans="1:19" ht="12.95" customHeight="1">
      <c r="A58" s="25"/>
      <c r="B58" s="69"/>
      <c r="C58" s="80"/>
      <c r="D58" s="38"/>
      <c r="E58" s="39"/>
      <c r="F58" s="40"/>
      <c r="G58" s="41" t="s">
        <v>10</v>
      </c>
      <c r="H58" s="42">
        <v>52640</v>
      </c>
      <c r="I58" s="43" t="s">
        <v>11</v>
      </c>
      <c r="J58" s="43" t="s">
        <v>12</v>
      </c>
      <c r="K58" s="44">
        <v>1</v>
      </c>
      <c r="L58" s="43" t="s">
        <v>12</v>
      </c>
      <c r="M58" s="45">
        <v>306</v>
      </c>
      <c r="N58" s="45" t="s">
        <v>13</v>
      </c>
      <c r="O58" s="45" t="s">
        <v>12</v>
      </c>
      <c r="P58" s="45">
        <v>10</v>
      </c>
      <c r="Q58" s="45" t="s">
        <v>14</v>
      </c>
      <c r="R58" s="46" t="s">
        <v>15</v>
      </c>
      <c r="S58" s="50">
        <f t="shared" si="3"/>
        <v>161078400</v>
      </c>
    </row>
    <row r="59" spans="1:19" ht="12.95" customHeight="1">
      <c r="A59" s="25"/>
      <c r="B59" s="69"/>
      <c r="C59" s="80"/>
      <c r="D59" s="38"/>
      <c r="E59" s="39"/>
      <c r="F59" s="40"/>
      <c r="G59" s="41" t="s">
        <v>16</v>
      </c>
      <c r="H59" s="42">
        <v>48850</v>
      </c>
      <c r="I59" s="43" t="s">
        <v>11</v>
      </c>
      <c r="J59" s="43" t="s">
        <v>12</v>
      </c>
      <c r="K59" s="44">
        <v>1</v>
      </c>
      <c r="L59" s="43" t="s">
        <v>12</v>
      </c>
      <c r="M59" s="45">
        <v>306</v>
      </c>
      <c r="N59" s="45" t="s">
        <v>13</v>
      </c>
      <c r="O59" s="45" t="s">
        <v>12</v>
      </c>
      <c r="P59" s="45">
        <v>3</v>
      </c>
      <c r="Q59" s="45" t="s">
        <v>14</v>
      </c>
      <c r="R59" s="46" t="s">
        <v>15</v>
      </c>
      <c r="S59" s="50">
        <f t="shared" si="3"/>
        <v>44844300</v>
      </c>
    </row>
    <row r="60" spans="1:19" ht="12.95" customHeight="1">
      <c r="A60" s="25"/>
      <c r="B60" s="69"/>
      <c r="C60" s="80"/>
      <c r="D60" s="38"/>
      <c r="E60" s="39"/>
      <c r="F60" s="40"/>
      <c r="G60" s="41" t="s">
        <v>17</v>
      </c>
      <c r="H60" s="42">
        <v>45050</v>
      </c>
      <c r="I60" s="43" t="s">
        <v>11</v>
      </c>
      <c r="J60" s="43" t="s">
        <v>12</v>
      </c>
      <c r="K60" s="44">
        <v>1</v>
      </c>
      <c r="L60" s="43" t="s">
        <v>12</v>
      </c>
      <c r="M60" s="45">
        <v>306</v>
      </c>
      <c r="N60" s="45" t="s">
        <v>13</v>
      </c>
      <c r="O60" s="45" t="s">
        <v>12</v>
      </c>
      <c r="P60" s="45">
        <v>11</v>
      </c>
      <c r="Q60" s="45" t="s">
        <v>14</v>
      </c>
      <c r="R60" s="46" t="s">
        <v>15</v>
      </c>
      <c r="S60" s="50">
        <f t="shared" si="3"/>
        <v>151638300</v>
      </c>
    </row>
    <row r="61" spans="1:19" ht="12.95" customHeight="1">
      <c r="A61" s="25"/>
      <c r="B61" s="69"/>
      <c r="C61" s="35"/>
      <c r="D61" s="38"/>
      <c r="E61" s="39"/>
      <c r="F61" s="40"/>
      <c r="G61" s="87" t="s">
        <v>19</v>
      </c>
      <c r="H61" s="88">
        <f>-S42</f>
        <v>-1508074440</v>
      </c>
      <c r="I61" s="43" t="s">
        <v>11</v>
      </c>
      <c r="J61" s="43" t="s">
        <v>12</v>
      </c>
      <c r="K61" s="44">
        <v>0.02</v>
      </c>
      <c r="L61" s="43"/>
      <c r="M61" s="45"/>
      <c r="N61" s="45"/>
      <c r="O61" s="45"/>
      <c r="P61" s="45"/>
      <c r="Q61" s="45"/>
      <c r="R61" s="46" t="s">
        <v>15</v>
      </c>
      <c r="S61" s="50">
        <f>ROUND(H61*K61,-1)</f>
        <v>-30161490</v>
      </c>
    </row>
    <row r="62" spans="1:19" ht="12.95" customHeight="1">
      <c r="A62" s="90" t="s">
        <v>53</v>
      </c>
      <c r="B62" s="91"/>
      <c r="C62" s="72"/>
      <c r="D62" s="17">
        <f>D63</f>
        <v>10000000</v>
      </c>
      <c r="E62" s="18">
        <f>E63</f>
        <v>10000000</v>
      </c>
      <c r="F62" s="78">
        <f t="shared" si="2"/>
        <v>0</v>
      </c>
      <c r="G62" s="19"/>
      <c r="H62" s="20"/>
      <c r="I62" s="21"/>
      <c r="J62" s="21"/>
      <c r="K62" s="22"/>
      <c r="L62" s="21"/>
      <c r="M62" s="22"/>
      <c r="N62" s="22"/>
      <c r="O62" s="22"/>
      <c r="P62" s="22"/>
      <c r="Q62" s="22"/>
      <c r="R62" s="21"/>
      <c r="S62" s="23"/>
    </row>
    <row r="63" spans="1:19" ht="12.95" customHeight="1">
      <c r="A63" s="92"/>
      <c r="B63" s="91" t="s">
        <v>54</v>
      </c>
      <c r="C63" s="72"/>
      <c r="D63" s="17">
        <f>D64</f>
        <v>10000000</v>
      </c>
      <c r="E63" s="18">
        <f>E64</f>
        <v>10000000</v>
      </c>
      <c r="F63" s="78">
        <f t="shared" si="2"/>
        <v>0</v>
      </c>
      <c r="G63" s="19"/>
      <c r="H63" s="20"/>
      <c r="I63" s="21"/>
      <c r="J63" s="21"/>
      <c r="K63" s="22"/>
      <c r="L63" s="21"/>
      <c r="M63" s="22"/>
      <c r="N63" s="22"/>
      <c r="O63" s="22"/>
      <c r="P63" s="22"/>
      <c r="Q63" s="22"/>
      <c r="R63" s="21"/>
      <c r="S63" s="23"/>
    </row>
    <row r="64" spans="1:19" ht="12.95" customHeight="1">
      <c r="A64" s="93"/>
      <c r="B64" s="94"/>
      <c r="C64" s="145" t="s">
        <v>55</v>
      </c>
      <c r="D64" s="27">
        <v>10000000</v>
      </c>
      <c r="E64" s="28">
        <v>10000000</v>
      </c>
      <c r="F64" s="78">
        <f t="shared" si="2"/>
        <v>0</v>
      </c>
      <c r="G64" s="95"/>
      <c r="H64" s="30"/>
      <c r="I64" s="31"/>
      <c r="J64" s="31"/>
      <c r="K64" s="32"/>
      <c r="L64" s="31"/>
      <c r="M64" s="32"/>
      <c r="N64" s="32"/>
      <c r="O64" s="32"/>
      <c r="P64" s="32"/>
      <c r="Q64" s="32"/>
      <c r="R64" s="33"/>
      <c r="S64" s="34"/>
    </row>
    <row r="65" spans="1:19" ht="12.95" customHeight="1">
      <c r="A65" s="98" t="s">
        <v>56</v>
      </c>
      <c r="B65" s="91"/>
      <c r="C65" s="72"/>
      <c r="D65" s="17">
        <f>D66</f>
        <v>10000000</v>
      </c>
      <c r="E65" s="18">
        <f>E66</f>
        <v>9560250</v>
      </c>
      <c r="F65" s="75">
        <f t="shared" si="2"/>
        <v>-439750</v>
      </c>
      <c r="G65" s="19"/>
      <c r="H65" s="20"/>
      <c r="I65" s="21"/>
      <c r="J65" s="21"/>
      <c r="K65" s="22"/>
      <c r="L65" s="21"/>
      <c r="M65" s="22"/>
      <c r="N65" s="22"/>
      <c r="O65" s="22"/>
      <c r="P65" s="22"/>
      <c r="Q65" s="22"/>
      <c r="R65" s="21"/>
      <c r="S65" s="23"/>
    </row>
    <row r="66" spans="1:19" ht="12.95" customHeight="1">
      <c r="A66" s="92"/>
      <c r="B66" s="94" t="s">
        <v>57</v>
      </c>
      <c r="C66" s="89"/>
      <c r="D66" s="27">
        <f>D68+D67</f>
        <v>10000000</v>
      </c>
      <c r="E66" s="28">
        <f>E67+E68</f>
        <v>9560250</v>
      </c>
      <c r="F66" s="78">
        <f t="shared" si="2"/>
        <v>-439750</v>
      </c>
      <c r="G66" s="29"/>
      <c r="H66" s="30"/>
      <c r="I66" s="31"/>
      <c r="J66" s="31"/>
      <c r="K66" s="32"/>
      <c r="L66" s="31"/>
      <c r="M66" s="32"/>
      <c r="N66" s="32"/>
      <c r="O66" s="32"/>
      <c r="P66" s="32"/>
      <c r="Q66" s="32"/>
      <c r="R66" s="31"/>
      <c r="S66" s="34"/>
    </row>
    <row r="67" spans="1:19" ht="12.95" customHeight="1">
      <c r="A67" s="93"/>
      <c r="B67" s="96"/>
      <c r="C67" s="165" t="s">
        <v>119</v>
      </c>
      <c r="D67" s="27">
        <v>10000000</v>
      </c>
      <c r="E67" s="28">
        <v>9297720</v>
      </c>
      <c r="F67" s="78">
        <f t="shared" ref="F67" si="4">E67-D67</f>
        <v>-702280</v>
      </c>
      <c r="G67" s="29"/>
      <c r="H67" s="30"/>
      <c r="I67" s="31"/>
      <c r="J67" s="31"/>
      <c r="K67" s="32"/>
      <c r="L67" s="31"/>
      <c r="M67" s="32"/>
      <c r="N67" s="32"/>
      <c r="O67" s="32"/>
      <c r="P67" s="32"/>
      <c r="Q67" s="32"/>
      <c r="R67" s="33"/>
      <c r="S67" s="34"/>
    </row>
    <row r="68" spans="1:19" ht="12.95" customHeight="1">
      <c r="A68" s="93"/>
      <c r="B68" s="96"/>
      <c r="C68" s="177" t="s">
        <v>229</v>
      </c>
      <c r="D68" s="27">
        <v>0</v>
      </c>
      <c r="E68" s="28">
        <v>262530</v>
      </c>
      <c r="F68" s="78">
        <f t="shared" si="2"/>
        <v>262530</v>
      </c>
      <c r="G68" s="29"/>
      <c r="H68" s="30"/>
      <c r="I68" s="31"/>
      <c r="J68" s="31"/>
      <c r="K68" s="32"/>
      <c r="L68" s="31"/>
      <c r="M68" s="32"/>
      <c r="N68" s="32"/>
      <c r="O68" s="32"/>
      <c r="P68" s="32"/>
      <c r="Q68" s="32"/>
      <c r="R68" s="33"/>
      <c r="S68" s="34"/>
    </row>
    <row r="69" spans="1:19" ht="12.95" customHeight="1">
      <c r="A69" s="192" t="s">
        <v>58</v>
      </c>
      <c r="B69" s="202"/>
      <c r="C69" s="203"/>
      <c r="D69" s="17">
        <f>D70</f>
        <v>46220000</v>
      </c>
      <c r="E69" s="18">
        <f>E70</f>
        <v>47580000</v>
      </c>
      <c r="F69" s="78">
        <f t="shared" si="2"/>
        <v>1360000</v>
      </c>
      <c r="G69" s="19"/>
      <c r="H69" s="20"/>
      <c r="I69" s="21"/>
      <c r="J69" s="21"/>
      <c r="K69" s="22"/>
      <c r="L69" s="21"/>
      <c r="M69" s="22"/>
      <c r="N69" s="22"/>
      <c r="O69" s="22"/>
      <c r="P69" s="22"/>
      <c r="Q69" s="22"/>
      <c r="R69" s="21"/>
      <c r="S69" s="23"/>
    </row>
    <row r="70" spans="1:19" ht="12.95" customHeight="1">
      <c r="A70" s="99"/>
      <c r="B70" s="204" t="s">
        <v>59</v>
      </c>
      <c r="C70" s="203"/>
      <c r="D70" s="27">
        <f>D71+D72+D73</f>
        <v>46220000</v>
      </c>
      <c r="E70" s="28">
        <f>E71+E72+E73</f>
        <v>47580000</v>
      </c>
      <c r="F70" s="78">
        <f t="shared" si="2"/>
        <v>1360000</v>
      </c>
      <c r="G70" s="29"/>
      <c r="H70" s="30"/>
      <c r="I70" s="31"/>
      <c r="J70" s="31"/>
      <c r="K70" s="32"/>
      <c r="L70" s="31"/>
      <c r="M70" s="32"/>
      <c r="N70" s="32"/>
      <c r="O70" s="32"/>
      <c r="P70" s="32"/>
      <c r="Q70" s="32"/>
      <c r="R70" s="31"/>
      <c r="S70" s="34"/>
    </row>
    <row r="71" spans="1:19" ht="12.95" customHeight="1">
      <c r="A71" s="100"/>
      <c r="B71" s="26"/>
      <c r="C71" s="64" t="s">
        <v>33</v>
      </c>
      <c r="D71" s="17">
        <v>0</v>
      </c>
      <c r="E71" s="18">
        <v>0</v>
      </c>
      <c r="F71" s="78">
        <f t="shared" si="2"/>
        <v>0</v>
      </c>
      <c r="G71" s="19"/>
      <c r="H71" s="20"/>
      <c r="I71" s="21"/>
      <c r="J71" s="21"/>
      <c r="K71" s="22"/>
      <c r="L71" s="21"/>
      <c r="M71" s="22"/>
      <c r="N71" s="22"/>
      <c r="O71" s="22"/>
      <c r="P71" s="22"/>
      <c r="Q71" s="22"/>
      <c r="R71" s="21"/>
      <c r="S71" s="23"/>
    </row>
    <row r="72" spans="1:19" ht="12.95" customHeight="1">
      <c r="A72" s="100"/>
      <c r="B72" s="101"/>
      <c r="C72" s="102" t="s">
        <v>34</v>
      </c>
      <c r="D72" s="17">
        <v>150000</v>
      </c>
      <c r="E72" s="18">
        <f>S72</f>
        <v>300000</v>
      </c>
      <c r="F72" s="103">
        <f t="shared" si="2"/>
        <v>150000</v>
      </c>
      <c r="G72" s="19" t="s">
        <v>35</v>
      </c>
      <c r="H72" s="20"/>
      <c r="I72" s="21"/>
      <c r="J72" s="21"/>
      <c r="K72" s="22"/>
      <c r="L72" s="21"/>
      <c r="M72" s="22"/>
      <c r="N72" s="22"/>
      <c r="O72" s="22"/>
      <c r="P72" s="22"/>
      <c r="Q72" s="22"/>
      <c r="R72" s="21" t="s">
        <v>15</v>
      </c>
      <c r="S72" s="23">
        <v>300000</v>
      </c>
    </row>
    <row r="73" spans="1:19" ht="12.95" customHeight="1">
      <c r="A73" s="100"/>
      <c r="B73" s="101"/>
      <c r="C73" s="35" t="s">
        <v>36</v>
      </c>
      <c r="D73" s="38">
        <v>46070000</v>
      </c>
      <c r="E73" s="39">
        <f>SUM(S73:S75)</f>
        <v>47280000</v>
      </c>
      <c r="F73" s="76">
        <f>E73-D73</f>
        <v>1210000</v>
      </c>
      <c r="G73" s="41" t="s">
        <v>37</v>
      </c>
      <c r="H73" s="42">
        <v>30000</v>
      </c>
      <c r="I73" s="43" t="s">
        <v>11</v>
      </c>
      <c r="J73" s="43" t="s">
        <v>12</v>
      </c>
      <c r="K73" s="45">
        <v>68</v>
      </c>
      <c r="L73" s="43" t="s">
        <v>14</v>
      </c>
      <c r="M73" s="45" t="s">
        <v>12</v>
      </c>
      <c r="N73" s="45">
        <v>12</v>
      </c>
      <c r="O73" s="45" t="s">
        <v>22</v>
      </c>
      <c r="P73" s="45"/>
      <c r="Q73" s="45"/>
      <c r="R73" s="43" t="s">
        <v>15</v>
      </c>
      <c r="S73" s="47">
        <f>H73*K73*N73</f>
        <v>24480000</v>
      </c>
    </row>
    <row r="74" spans="1:19" ht="12.95" customHeight="1">
      <c r="A74" s="25"/>
      <c r="B74" s="43"/>
      <c r="C74" s="174"/>
      <c r="D74" s="38"/>
      <c r="E74" s="39"/>
      <c r="F74" s="76"/>
      <c r="G74" s="178" t="s">
        <v>123</v>
      </c>
      <c r="H74" s="42">
        <v>900000</v>
      </c>
      <c r="I74" s="43" t="s">
        <v>11</v>
      </c>
      <c r="J74" s="43" t="s">
        <v>12</v>
      </c>
      <c r="K74" s="173">
        <v>12</v>
      </c>
      <c r="L74" s="43" t="s">
        <v>22</v>
      </c>
      <c r="M74" s="173"/>
      <c r="N74" s="173"/>
      <c r="O74" s="173"/>
      <c r="P74" s="173"/>
      <c r="Q74" s="173"/>
      <c r="R74" s="43" t="s">
        <v>15</v>
      </c>
      <c r="S74" s="47">
        <f>H74*K74</f>
        <v>10800000</v>
      </c>
    </row>
    <row r="75" spans="1:19" ht="12.95" customHeight="1">
      <c r="A75" s="81"/>
      <c r="B75" s="85"/>
      <c r="C75" s="104"/>
      <c r="D75" s="82"/>
      <c r="E75" s="83"/>
      <c r="F75" s="105"/>
      <c r="G75" s="172" t="s">
        <v>164</v>
      </c>
      <c r="H75" s="84">
        <v>1000000</v>
      </c>
      <c r="I75" s="85" t="s">
        <v>11</v>
      </c>
      <c r="J75" s="85" t="s">
        <v>12</v>
      </c>
      <c r="K75" s="86">
        <v>12</v>
      </c>
      <c r="L75" s="85" t="s">
        <v>22</v>
      </c>
      <c r="M75" s="86"/>
      <c r="N75" s="86"/>
      <c r="O75" s="86"/>
      <c r="P75" s="86"/>
      <c r="Q75" s="86"/>
      <c r="R75" s="85" t="s">
        <v>15</v>
      </c>
      <c r="S75" s="106">
        <f>H75*K75</f>
        <v>12000000</v>
      </c>
    </row>
    <row r="76" spans="1:19" ht="48.75" customHeight="1">
      <c r="A76" s="205" t="s">
        <v>96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</row>
    <row r="77" spans="1:19" ht="16.5" customHeight="1">
      <c r="A77" s="2" t="s">
        <v>230</v>
      </c>
      <c r="B77" s="107"/>
      <c r="C77" s="4"/>
      <c r="D77" s="5"/>
      <c r="E77" s="6"/>
      <c r="F77" s="5"/>
      <c r="G77" s="43"/>
      <c r="H77" s="42"/>
      <c r="I77" s="43"/>
      <c r="J77" s="43"/>
      <c r="K77" s="45"/>
      <c r="L77" s="43"/>
      <c r="M77" s="45"/>
      <c r="N77" s="45"/>
      <c r="O77" s="45"/>
      <c r="P77" s="45"/>
      <c r="Q77" s="45"/>
      <c r="R77" s="43"/>
      <c r="S77" s="76" t="s">
        <v>0</v>
      </c>
    </row>
    <row r="78" spans="1:19" ht="19.5" customHeight="1">
      <c r="A78" s="8" t="s">
        <v>1</v>
      </c>
      <c r="B78" s="186" t="s">
        <v>2</v>
      </c>
      <c r="C78" s="186" t="s">
        <v>3</v>
      </c>
      <c r="D78" s="10" t="s">
        <v>4</v>
      </c>
      <c r="E78" s="10" t="s">
        <v>5</v>
      </c>
      <c r="F78" s="10" t="s">
        <v>6</v>
      </c>
      <c r="G78" s="198" t="s">
        <v>7</v>
      </c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9"/>
    </row>
    <row r="79" spans="1:19" ht="12.95" customHeight="1">
      <c r="A79" s="189" t="s">
        <v>38</v>
      </c>
      <c r="B79" s="189"/>
      <c r="C79" s="190"/>
      <c r="D79" s="108">
        <f>D80+D149+D154+D179+D182+D185+D188+D191</f>
        <v>2743472850</v>
      </c>
      <c r="E79" s="109">
        <f>ROUND(E80+E149+E154+E179+E182+E185+E188+E191,-1)</f>
        <v>2127136240</v>
      </c>
      <c r="F79" s="110">
        <f t="shared" ref="F79:F84" si="5">E79-D79</f>
        <v>-616336610</v>
      </c>
      <c r="G79" s="111">
        <f>E4-E79</f>
        <v>0</v>
      </c>
      <c r="H79" s="112"/>
      <c r="I79" s="113"/>
      <c r="J79" s="113"/>
      <c r="K79" s="114"/>
      <c r="L79" s="113"/>
      <c r="M79" s="114"/>
      <c r="N79" s="114"/>
      <c r="O79" s="114"/>
      <c r="P79" s="114"/>
      <c r="Q79" s="114"/>
      <c r="R79" s="113"/>
      <c r="S79" s="115"/>
    </row>
    <row r="80" spans="1:19" ht="12.95" customHeight="1">
      <c r="A80" s="191" t="s">
        <v>61</v>
      </c>
      <c r="B80" s="191"/>
      <c r="C80" s="192"/>
      <c r="D80" s="116">
        <f>D81+D101+D107</f>
        <v>2012632960</v>
      </c>
      <c r="E80" s="18">
        <f>E81+E101+E107</f>
        <v>1635116600</v>
      </c>
      <c r="F80" s="62">
        <f t="shared" si="5"/>
        <v>-377516360</v>
      </c>
      <c r="G80" s="21"/>
      <c r="H80" s="20"/>
      <c r="I80" s="21"/>
      <c r="J80" s="21"/>
      <c r="K80" s="22"/>
      <c r="L80" s="21"/>
      <c r="M80" s="22"/>
      <c r="N80" s="22"/>
      <c r="O80" s="22"/>
      <c r="P80" s="22"/>
      <c r="Q80" s="22"/>
      <c r="R80" s="21"/>
      <c r="S80" s="23"/>
    </row>
    <row r="81" spans="1:19" ht="12.95" customHeight="1">
      <c r="A81" s="24"/>
      <c r="B81" s="181" t="s">
        <v>62</v>
      </c>
      <c r="C81" s="181"/>
      <c r="D81" s="116">
        <f>D82+D83+D84+D93+D94+D99</f>
        <v>1802732960</v>
      </c>
      <c r="E81" s="18">
        <f>E82+E84+E99+E83+E93+E94</f>
        <v>1460885580</v>
      </c>
      <c r="F81" s="62">
        <f t="shared" si="5"/>
        <v>-341847380</v>
      </c>
      <c r="G81" s="21"/>
      <c r="H81" s="20"/>
      <c r="I81" s="21"/>
      <c r="J81" s="21"/>
      <c r="K81" s="22"/>
      <c r="L81" s="21"/>
      <c r="M81" s="22"/>
      <c r="N81" s="22"/>
      <c r="O81" s="22"/>
      <c r="P81" s="22"/>
      <c r="Q81" s="22"/>
      <c r="R81" s="21"/>
      <c r="S81" s="23"/>
    </row>
    <row r="82" spans="1:19" ht="12.95" customHeight="1">
      <c r="A82" s="25"/>
      <c r="B82" s="180"/>
      <c r="C82" s="179" t="s">
        <v>63</v>
      </c>
      <c r="D82" s="77">
        <v>839091080</v>
      </c>
      <c r="E82" s="28">
        <f>S82</f>
        <v>689090610</v>
      </c>
      <c r="F82" s="117">
        <f t="shared" si="5"/>
        <v>-150000470</v>
      </c>
      <c r="G82" s="158" t="s">
        <v>97</v>
      </c>
      <c r="H82" s="30" t="s">
        <v>124</v>
      </c>
      <c r="I82" s="31"/>
      <c r="J82" s="31"/>
      <c r="K82" s="32"/>
      <c r="L82" s="31"/>
      <c r="M82" s="32"/>
      <c r="N82" s="32"/>
      <c r="O82" s="32"/>
      <c r="P82" s="32"/>
      <c r="Q82" s="32"/>
      <c r="R82" s="33" t="s">
        <v>125</v>
      </c>
      <c r="S82" s="34">
        <v>689090610</v>
      </c>
    </row>
    <row r="83" spans="1:19" ht="12.95" customHeight="1">
      <c r="A83" s="25"/>
      <c r="B83" s="69"/>
      <c r="C83" s="119" t="s">
        <v>68</v>
      </c>
      <c r="D83" s="120">
        <v>12000000</v>
      </c>
      <c r="E83" s="121">
        <f>S83</f>
        <v>11645760</v>
      </c>
      <c r="F83" s="62">
        <f t="shared" si="5"/>
        <v>-354240</v>
      </c>
      <c r="G83" s="21" t="s">
        <v>99</v>
      </c>
      <c r="H83" s="20" t="s">
        <v>124</v>
      </c>
      <c r="I83" s="21"/>
      <c r="J83" s="21"/>
      <c r="K83" s="22"/>
      <c r="L83" s="21"/>
      <c r="M83" s="22"/>
      <c r="N83" s="22"/>
      <c r="O83" s="22"/>
      <c r="P83" s="22"/>
      <c r="Q83" s="22"/>
      <c r="R83" s="71" t="s">
        <v>125</v>
      </c>
      <c r="S83" s="23">
        <v>11645760</v>
      </c>
    </row>
    <row r="84" spans="1:19" ht="12.95" customHeight="1">
      <c r="A84" s="25"/>
      <c r="B84" s="41"/>
      <c r="C84" s="179" t="s">
        <v>69</v>
      </c>
      <c r="D84" s="77">
        <v>609963190</v>
      </c>
      <c r="E84" s="28">
        <f>SUM(S84:S92)</f>
        <v>497215370</v>
      </c>
      <c r="F84" s="70">
        <f t="shared" si="5"/>
        <v>-112747820</v>
      </c>
      <c r="G84" s="29" t="s">
        <v>41</v>
      </c>
      <c r="H84" s="175" t="s">
        <v>124</v>
      </c>
      <c r="I84" s="31"/>
      <c r="J84" s="31"/>
      <c r="K84" s="32"/>
      <c r="L84" s="31"/>
      <c r="M84" s="32"/>
      <c r="N84" s="32"/>
      <c r="O84" s="32"/>
      <c r="P84" s="32"/>
      <c r="Q84" s="32"/>
      <c r="R84" s="33" t="s">
        <v>125</v>
      </c>
      <c r="S84" s="34">
        <v>34258380</v>
      </c>
    </row>
    <row r="85" spans="1:19" ht="12.95" customHeight="1">
      <c r="A85" s="25"/>
      <c r="B85" s="41"/>
      <c r="C85" s="182"/>
      <c r="D85" s="76"/>
      <c r="E85" s="39"/>
      <c r="F85" s="40"/>
      <c r="G85" s="43" t="s">
        <v>94</v>
      </c>
      <c r="H85" s="88" t="s">
        <v>124</v>
      </c>
      <c r="I85" s="43"/>
      <c r="J85" s="43"/>
      <c r="K85" s="188"/>
      <c r="L85" s="43"/>
      <c r="M85" s="188"/>
      <c r="N85" s="188"/>
      <c r="O85" s="188"/>
      <c r="P85" s="188"/>
      <c r="Q85" s="188"/>
      <c r="R85" s="46" t="s">
        <v>125</v>
      </c>
      <c r="S85" s="47">
        <v>1435000</v>
      </c>
    </row>
    <row r="86" spans="1:19" ht="12.95" customHeight="1">
      <c r="A86" s="25"/>
      <c r="B86" s="41"/>
      <c r="C86" s="182"/>
      <c r="D86" s="76"/>
      <c r="E86" s="39"/>
      <c r="F86" s="40"/>
      <c r="G86" s="43" t="s">
        <v>65</v>
      </c>
      <c r="H86" s="88" t="s">
        <v>124</v>
      </c>
      <c r="I86" s="43"/>
      <c r="J86" s="43"/>
      <c r="K86" s="188"/>
      <c r="L86" s="43"/>
      <c r="M86" s="188"/>
      <c r="N86" s="188"/>
      <c r="O86" s="188"/>
      <c r="P86" s="188"/>
      <c r="Q86" s="188"/>
      <c r="R86" s="46" t="s">
        <v>125</v>
      </c>
      <c r="S86" s="47">
        <v>48363090</v>
      </c>
    </row>
    <row r="87" spans="1:19" ht="12.95" customHeight="1">
      <c r="A87" s="25"/>
      <c r="B87" s="41"/>
      <c r="C87" s="182"/>
      <c r="D87" s="76"/>
      <c r="E87" s="39"/>
      <c r="F87" s="40"/>
      <c r="G87" s="43" t="s">
        <v>67</v>
      </c>
      <c r="H87" s="88" t="s">
        <v>124</v>
      </c>
      <c r="I87" s="43"/>
      <c r="J87" s="43"/>
      <c r="K87" s="188"/>
      <c r="L87" s="43"/>
      <c r="M87" s="188"/>
      <c r="N87" s="188"/>
      <c r="O87" s="188"/>
      <c r="P87" s="188"/>
      <c r="Q87" s="188"/>
      <c r="R87" s="46" t="s">
        <v>125</v>
      </c>
      <c r="S87" s="47">
        <v>47294180</v>
      </c>
    </row>
    <row r="88" spans="1:19" ht="12.95" customHeight="1">
      <c r="A88" s="25"/>
      <c r="B88" s="41"/>
      <c r="C88" s="182"/>
      <c r="D88" s="76"/>
      <c r="E88" s="39"/>
      <c r="F88" s="40"/>
      <c r="G88" s="43" t="s">
        <v>66</v>
      </c>
      <c r="H88" s="88" t="s">
        <v>124</v>
      </c>
      <c r="I88" s="43"/>
      <c r="J88" s="43"/>
      <c r="K88" s="188"/>
      <c r="L88" s="43"/>
      <c r="M88" s="188"/>
      <c r="N88" s="188"/>
      <c r="O88" s="188"/>
      <c r="P88" s="188"/>
      <c r="Q88" s="188"/>
      <c r="R88" s="46" t="s">
        <v>125</v>
      </c>
      <c r="S88" s="47">
        <v>226873580</v>
      </c>
    </row>
    <row r="89" spans="1:19" ht="12.95" customHeight="1">
      <c r="A89" s="25"/>
      <c r="B89" s="41"/>
      <c r="C89" s="182"/>
      <c r="D89" s="76"/>
      <c r="E89" s="39"/>
      <c r="F89" s="40"/>
      <c r="G89" s="43" t="s">
        <v>95</v>
      </c>
      <c r="H89" s="88" t="s">
        <v>124</v>
      </c>
      <c r="I89" s="43"/>
      <c r="J89" s="43"/>
      <c r="K89" s="188"/>
      <c r="L89" s="43"/>
      <c r="M89" s="188"/>
      <c r="N89" s="188"/>
      <c r="O89" s="188"/>
      <c r="P89" s="188"/>
      <c r="Q89" s="188"/>
      <c r="R89" s="46" t="s">
        <v>125</v>
      </c>
      <c r="S89" s="47">
        <v>948390</v>
      </c>
    </row>
    <row r="90" spans="1:19" ht="12.95" customHeight="1">
      <c r="A90" s="25"/>
      <c r="B90" s="41"/>
      <c r="C90" s="182"/>
      <c r="D90" s="76"/>
      <c r="E90" s="39"/>
      <c r="F90" s="40"/>
      <c r="G90" s="43" t="s">
        <v>64</v>
      </c>
      <c r="H90" s="88" t="s">
        <v>124</v>
      </c>
      <c r="I90" s="43"/>
      <c r="J90" s="43"/>
      <c r="K90" s="188"/>
      <c r="L90" s="43"/>
      <c r="M90" s="188"/>
      <c r="N90" s="188"/>
      <c r="O90" s="188"/>
      <c r="P90" s="188"/>
      <c r="Q90" s="188"/>
      <c r="R90" s="46" t="s">
        <v>126</v>
      </c>
      <c r="S90" s="47">
        <v>7913310</v>
      </c>
    </row>
    <row r="91" spans="1:19" ht="12.95" customHeight="1">
      <c r="A91" s="25"/>
      <c r="B91" s="41"/>
      <c r="C91" s="182"/>
      <c r="D91" s="76"/>
      <c r="E91" s="39"/>
      <c r="F91" s="40"/>
      <c r="G91" s="43" t="s">
        <v>100</v>
      </c>
      <c r="H91" s="88" t="s">
        <v>124</v>
      </c>
      <c r="I91" s="43"/>
      <c r="J91" s="43"/>
      <c r="K91" s="188"/>
      <c r="L91" s="43"/>
      <c r="M91" s="188"/>
      <c r="N91" s="188"/>
      <c r="O91" s="188"/>
      <c r="P91" s="188"/>
      <c r="Q91" s="188"/>
      <c r="R91" s="46" t="s">
        <v>126</v>
      </c>
      <c r="S91" s="47">
        <v>3455100</v>
      </c>
    </row>
    <row r="92" spans="1:19" ht="12.95" customHeight="1">
      <c r="A92" s="25"/>
      <c r="B92" s="41"/>
      <c r="C92" s="182"/>
      <c r="D92" s="76"/>
      <c r="E92" s="39"/>
      <c r="F92" s="40"/>
      <c r="G92" s="43" t="s">
        <v>98</v>
      </c>
      <c r="H92" s="176" t="s">
        <v>124</v>
      </c>
      <c r="I92" s="43"/>
      <c r="J92" s="43"/>
      <c r="K92" s="188"/>
      <c r="L92" s="43"/>
      <c r="M92" s="188"/>
      <c r="N92" s="188"/>
      <c r="O92" s="188"/>
      <c r="P92" s="188"/>
      <c r="Q92" s="188"/>
      <c r="R92" s="46" t="s">
        <v>126</v>
      </c>
      <c r="S92" s="47">
        <v>126674340</v>
      </c>
    </row>
    <row r="93" spans="1:19" ht="12.95" customHeight="1">
      <c r="A93" s="25"/>
      <c r="B93" s="69"/>
      <c r="C93" s="122" t="s">
        <v>70</v>
      </c>
      <c r="D93" s="77">
        <v>120421180</v>
      </c>
      <c r="E93" s="28">
        <f>S93</f>
        <v>98858830</v>
      </c>
      <c r="F93" s="70">
        <f>E93-D93</f>
        <v>-21562350</v>
      </c>
      <c r="G93" s="31" t="s">
        <v>83</v>
      </c>
      <c r="H93" s="30">
        <f>E82+E84</f>
        <v>1186305980</v>
      </c>
      <c r="I93" s="31" t="s">
        <v>11</v>
      </c>
      <c r="J93" s="31" t="s">
        <v>39</v>
      </c>
      <c r="K93" s="32">
        <v>12</v>
      </c>
      <c r="L93" s="31"/>
      <c r="M93" s="32"/>
      <c r="N93" s="32"/>
      <c r="O93" s="32"/>
      <c r="P93" s="32"/>
      <c r="Q93" s="32"/>
      <c r="R93" s="31" t="s">
        <v>15</v>
      </c>
      <c r="S93" s="34">
        <f>ROUND(H93/12,-1)</f>
        <v>98858830</v>
      </c>
    </row>
    <row r="94" spans="1:19" ht="12.95" customHeight="1">
      <c r="A94" s="25"/>
      <c r="B94" s="41"/>
      <c r="C94" s="163" t="s">
        <v>120</v>
      </c>
      <c r="D94" s="77">
        <v>131257510</v>
      </c>
      <c r="E94" s="28">
        <f>SUM(S94:S98)</f>
        <v>105075010</v>
      </c>
      <c r="F94" s="70">
        <f>E94-D94</f>
        <v>-26182500</v>
      </c>
      <c r="G94" s="31" t="s">
        <v>84</v>
      </c>
      <c r="H94" s="30">
        <f>H93-S84</f>
        <v>1152047600</v>
      </c>
      <c r="I94" s="31" t="s">
        <v>11</v>
      </c>
      <c r="J94" s="31" t="s">
        <v>12</v>
      </c>
      <c r="K94" s="193">
        <v>2.945E-2</v>
      </c>
      <c r="L94" s="193"/>
      <c r="M94" s="32"/>
      <c r="N94" s="32"/>
      <c r="O94" s="32"/>
      <c r="P94" s="32"/>
      <c r="Q94" s="32"/>
      <c r="R94" s="31" t="s">
        <v>15</v>
      </c>
      <c r="S94" s="34">
        <f>ROUNDDOWN(H94*K94,-1)</f>
        <v>33927800</v>
      </c>
    </row>
    <row r="95" spans="1:19" ht="12.95" customHeight="1">
      <c r="A95" s="25"/>
      <c r="B95" s="41"/>
      <c r="C95" s="182"/>
      <c r="D95" s="76"/>
      <c r="E95" s="39"/>
      <c r="F95" s="40"/>
      <c r="G95" s="43" t="s">
        <v>85</v>
      </c>
      <c r="H95" s="42">
        <f>S94</f>
        <v>33927800</v>
      </c>
      <c r="I95" s="43" t="s">
        <v>11</v>
      </c>
      <c r="J95" s="43" t="s">
        <v>12</v>
      </c>
      <c r="K95" s="209">
        <v>6.5500000000000003E-2</v>
      </c>
      <c r="L95" s="209"/>
      <c r="M95" s="188"/>
      <c r="N95" s="188"/>
      <c r="O95" s="188"/>
      <c r="P95" s="188"/>
      <c r="Q95" s="188"/>
      <c r="R95" s="46" t="s">
        <v>15</v>
      </c>
      <c r="S95" s="47">
        <f>ROUND(H95*K95,-1)</f>
        <v>2222270</v>
      </c>
    </row>
    <row r="96" spans="1:19" ht="12.95" customHeight="1">
      <c r="A96" s="25"/>
      <c r="B96" s="41"/>
      <c r="C96" s="182"/>
      <c r="D96" s="76"/>
      <c r="E96" s="39"/>
      <c r="F96" s="40"/>
      <c r="G96" s="43" t="s">
        <v>86</v>
      </c>
      <c r="H96" s="42">
        <f>H94</f>
        <v>1152047600</v>
      </c>
      <c r="I96" s="43" t="s">
        <v>11</v>
      </c>
      <c r="J96" s="43" t="s">
        <v>12</v>
      </c>
      <c r="K96" s="209">
        <v>4.4999999999999998E-2</v>
      </c>
      <c r="L96" s="209"/>
      <c r="M96" s="188"/>
      <c r="N96" s="188"/>
      <c r="O96" s="188"/>
      <c r="P96" s="188"/>
      <c r="Q96" s="188"/>
      <c r="R96" s="43" t="s">
        <v>15</v>
      </c>
      <c r="S96" s="47">
        <f>ROUNDDOWN(H96*K96,-1)</f>
        <v>51842140</v>
      </c>
    </row>
    <row r="97" spans="1:19" ht="12.95" customHeight="1">
      <c r="A97" s="25"/>
      <c r="B97" s="41"/>
      <c r="C97" s="182"/>
      <c r="D97" s="76"/>
      <c r="E97" s="39"/>
      <c r="F97" s="40"/>
      <c r="G97" s="43" t="s">
        <v>87</v>
      </c>
      <c r="H97" s="42">
        <f>H93</f>
        <v>1186305980</v>
      </c>
      <c r="I97" s="43" t="s">
        <v>11</v>
      </c>
      <c r="J97" s="43" t="s">
        <v>12</v>
      </c>
      <c r="K97" s="209">
        <v>7.0000000000000001E-3</v>
      </c>
      <c r="L97" s="209"/>
      <c r="M97" s="188"/>
      <c r="N97" s="188"/>
      <c r="O97" s="188"/>
      <c r="P97" s="188"/>
      <c r="Q97" s="188"/>
      <c r="R97" s="43" t="s">
        <v>15</v>
      </c>
      <c r="S97" s="47">
        <f>ROUNDDOWN(H97*K97,-1)</f>
        <v>8304140</v>
      </c>
    </row>
    <row r="98" spans="1:19" ht="12.95" customHeight="1">
      <c r="A98" s="25"/>
      <c r="B98" s="41"/>
      <c r="C98" s="182"/>
      <c r="D98" s="76"/>
      <c r="E98" s="39"/>
      <c r="F98" s="40"/>
      <c r="G98" s="43" t="s">
        <v>88</v>
      </c>
      <c r="H98" s="42">
        <f>H93</f>
        <v>1186305980</v>
      </c>
      <c r="I98" s="43" t="s">
        <v>11</v>
      </c>
      <c r="J98" s="43" t="s">
        <v>12</v>
      </c>
      <c r="K98" s="209">
        <v>7.4000000000000003E-3</v>
      </c>
      <c r="L98" s="209"/>
      <c r="M98" s="188"/>
      <c r="N98" s="188"/>
      <c r="O98" s="188"/>
      <c r="P98" s="188"/>
      <c r="Q98" s="188"/>
      <c r="R98" s="43" t="s">
        <v>15</v>
      </c>
      <c r="S98" s="47">
        <f>ROUNDDOWN(H98*K98,-1)</f>
        <v>8778660</v>
      </c>
    </row>
    <row r="99" spans="1:19" ht="12.95" customHeight="1">
      <c r="A99" s="25"/>
      <c r="B99" s="41"/>
      <c r="C99" s="163" t="s">
        <v>121</v>
      </c>
      <c r="D99" s="77">
        <v>90000000</v>
      </c>
      <c r="E99" s="28">
        <f>SUM(S99:S100)</f>
        <v>59000000</v>
      </c>
      <c r="F99" s="70">
        <f>E99-D99</f>
        <v>-31000000</v>
      </c>
      <c r="G99" s="158" t="s">
        <v>71</v>
      </c>
      <c r="H99" s="30">
        <v>50000000</v>
      </c>
      <c r="I99" s="31" t="s">
        <v>11</v>
      </c>
      <c r="J99" s="31" t="s">
        <v>12</v>
      </c>
      <c r="K99" s="32">
        <v>1</v>
      </c>
      <c r="L99" s="31" t="s">
        <v>32</v>
      </c>
      <c r="M99" s="32"/>
      <c r="N99" s="32"/>
      <c r="O99" s="32"/>
      <c r="P99" s="32"/>
      <c r="Q99" s="32"/>
      <c r="R99" s="31" t="s">
        <v>15</v>
      </c>
      <c r="S99" s="34">
        <f>H99*K99</f>
        <v>50000000</v>
      </c>
    </row>
    <row r="100" spans="1:19" ht="12.95" customHeight="1">
      <c r="A100" s="25"/>
      <c r="B100" s="41"/>
      <c r="C100" s="187"/>
      <c r="D100" s="123"/>
      <c r="E100" s="53"/>
      <c r="F100" s="12"/>
      <c r="G100" s="56" t="s">
        <v>165</v>
      </c>
      <c r="H100" s="55">
        <v>9000000</v>
      </c>
      <c r="I100" s="56" t="s">
        <v>11</v>
      </c>
      <c r="J100" s="56" t="s">
        <v>12</v>
      </c>
      <c r="K100" s="15">
        <v>1</v>
      </c>
      <c r="L100" s="56" t="s">
        <v>32</v>
      </c>
      <c r="M100" s="15"/>
      <c r="N100" s="15"/>
      <c r="O100" s="15"/>
      <c r="P100" s="15"/>
      <c r="Q100" s="15"/>
      <c r="R100" s="56" t="s">
        <v>15</v>
      </c>
      <c r="S100" s="124">
        <f>H100*K100</f>
        <v>9000000</v>
      </c>
    </row>
    <row r="101" spans="1:19" ht="12.95" customHeight="1">
      <c r="A101" s="25"/>
      <c r="B101" s="204" t="s">
        <v>127</v>
      </c>
      <c r="C101" s="203"/>
      <c r="D101" s="73">
        <f>D102+D103+D106</f>
        <v>22000000</v>
      </c>
      <c r="E101" s="18">
        <f>E102+E103+E106</f>
        <v>17700000</v>
      </c>
      <c r="F101" s="68">
        <f>E101-D101</f>
        <v>-4300000</v>
      </c>
      <c r="G101" s="21"/>
      <c r="H101" s="20"/>
      <c r="I101" s="21"/>
      <c r="J101" s="21"/>
      <c r="K101" s="22"/>
      <c r="L101" s="21"/>
      <c r="M101" s="22"/>
      <c r="N101" s="22"/>
      <c r="O101" s="22"/>
      <c r="P101" s="22"/>
      <c r="Q101" s="22"/>
      <c r="R101" s="21"/>
      <c r="S101" s="23"/>
    </row>
    <row r="102" spans="1:19" ht="12.95" customHeight="1">
      <c r="A102" s="25"/>
      <c r="B102" s="29"/>
      <c r="C102" s="179" t="s">
        <v>128</v>
      </c>
      <c r="D102" s="77">
        <v>5000000</v>
      </c>
      <c r="E102" s="28">
        <f>SUM(S102:S102)</f>
        <v>5000000</v>
      </c>
      <c r="F102" s="117">
        <f>E102-D102</f>
        <v>0</v>
      </c>
      <c r="G102" s="157" t="s">
        <v>72</v>
      </c>
      <c r="H102" s="30">
        <v>5000000</v>
      </c>
      <c r="I102" s="31" t="s">
        <v>11</v>
      </c>
      <c r="J102" s="31" t="s">
        <v>12</v>
      </c>
      <c r="K102" s="32">
        <v>1</v>
      </c>
      <c r="L102" s="31" t="s">
        <v>60</v>
      </c>
      <c r="M102" s="32"/>
      <c r="N102" s="32"/>
      <c r="O102" s="32"/>
      <c r="P102" s="32"/>
      <c r="Q102" s="32"/>
      <c r="R102" s="31" t="s">
        <v>15</v>
      </c>
      <c r="S102" s="34">
        <f>H102*K102</f>
        <v>5000000</v>
      </c>
    </row>
    <row r="103" spans="1:19" ht="12.95" customHeight="1">
      <c r="A103" s="25"/>
      <c r="B103" s="41"/>
      <c r="C103" s="179" t="s">
        <v>129</v>
      </c>
      <c r="D103" s="77">
        <v>12000000</v>
      </c>
      <c r="E103" s="28">
        <f>SUM(S103:S105)</f>
        <v>11500000</v>
      </c>
      <c r="F103" s="117">
        <f>E103-D103</f>
        <v>-500000</v>
      </c>
      <c r="G103" s="157" t="s">
        <v>73</v>
      </c>
      <c r="H103" s="30">
        <v>500000</v>
      </c>
      <c r="I103" s="31" t="s">
        <v>74</v>
      </c>
      <c r="J103" s="31" t="s">
        <v>75</v>
      </c>
      <c r="K103" s="32">
        <v>11</v>
      </c>
      <c r="L103" s="31" t="s">
        <v>76</v>
      </c>
      <c r="M103" s="32"/>
      <c r="N103" s="32"/>
      <c r="O103" s="32"/>
      <c r="P103" s="32"/>
      <c r="Q103" s="32"/>
      <c r="R103" s="33" t="s">
        <v>77</v>
      </c>
      <c r="S103" s="34">
        <f>H103*K103</f>
        <v>5500000</v>
      </c>
    </row>
    <row r="104" spans="1:19" ht="12.95" customHeight="1">
      <c r="A104" s="25"/>
      <c r="B104" s="41"/>
      <c r="C104" s="182"/>
      <c r="D104" s="76"/>
      <c r="E104" s="39"/>
      <c r="F104" s="125"/>
      <c r="G104" s="127" t="s">
        <v>78</v>
      </c>
      <c r="H104" s="42">
        <v>300000</v>
      </c>
      <c r="I104" s="43" t="s">
        <v>74</v>
      </c>
      <c r="J104" s="43" t="s">
        <v>75</v>
      </c>
      <c r="K104" s="188">
        <v>12</v>
      </c>
      <c r="L104" s="43" t="s">
        <v>76</v>
      </c>
      <c r="M104" s="188"/>
      <c r="N104" s="188"/>
      <c r="O104" s="188"/>
      <c r="P104" s="188"/>
      <c r="Q104" s="188"/>
      <c r="R104" s="46" t="s">
        <v>77</v>
      </c>
      <c r="S104" s="47">
        <f>H104*K104</f>
        <v>3600000</v>
      </c>
    </row>
    <row r="105" spans="1:19" ht="12.95" customHeight="1">
      <c r="A105" s="25"/>
      <c r="B105" s="41"/>
      <c r="C105" s="182"/>
      <c r="D105" s="76"/>
      <c r="E105" s="39"/>
      <c r="F105" s="125"/>
      <c r="G105" s="127" t="s">
        <v>79</v>
      </c>
      <c r="H105" s="42">
        <v>100000</v>
      </c>
      <c r="I105" s="43" t="s">
        <v>74</v>
      </c>
      <c r="J105" s="43" t="s">
        <v>75</v>
      </c>
      <c r="K105" s="188">
        <v>12</v>
      </c>
      <c r="L105" s="43" t="s">
        <v>76</v>
      </c>
      <c r="M105" s="188" t="s">
        <v>75</v>
      </c>
      <c r="N105" s="188">
        <v>2</v>
      </c>
      <c r="O105" s="188" t="s">
        <v>80</v>
      </c>
      <c r="P105" s="188"/>
      <c r="Q105" s="188"/>
      <c r="R105" s="46" t="s">
        <v>77</v>
      </c>
      <c r="S105" s="47">
        <f>H105*K105*N105</f>
        <v>2400000</v>
      </c>
    </row>
    <row r="106" spans="1:19" ht="12.95" customHeight="1">
      <c r="A106" s="25"/>
      <c r="B106" s="41"/>
      <c r="C106" s="184" t="s">
        <v>130</v>
      </c>
      <c r="D106" s="73">
        <v>5000000</v>
      </c>
      <c r="E106" s="18">
        <f>S106</f>
        <v>1200000</v>
      </c>
      <c r="F106" s="68">
        <f>E106-D106</f>
        <v>-3800000</v>
      </c>
      <c r="G106" s="126" t="s">
        <v>82</v>
      </c>
      <c r="H106" s="20">
        <v>100000</v>
      </c>
      <c r="I106" s="21" t="s">
        <v>11</v>
      </c>
      <c r="J106" s="21" t="s">
        <v>12</v>
      </c>
      <c r="K106" s="22">
        <v>12</v>
      </c>
      <c r="L106" s="21" t="s">
        <v>60</v>
      </c>
      <c r="M106" s="22"/>
      <c r="N106" s="22"/>
      <c r="O106" s="22"/>
      <c r="P106" s="22"/>
      <c r="Q106" s="22"/>
      <c r="R106" s="71" t="s">
        <v>15</v>
      </c>
      <c r="S106" s="23">
        <f>H106*K106</f>
        <v>1200000</v>
      </c>
    </row>
    <row r="107" spans="1:19" ht="12.95" customHeight="1">
      <c r="A107" s="25"/>
      <c r="B107" s="19" t="s">
        <v>131</v>
      </c>
      <c r="C107" s="185"/>
      <c r="D107" s="73">
        <f>D108+D109+D125+D130+D146</f>
        <v>187900000</v>
      </c>
      <c r="E107" s="18">
        <f>E108+E109+E125+E130+E146</f>
        <v>156531020</v>
      </c>
      <c r="F107" s="62">
        <f>E107-D107</f>
        <v>-31368980</v>
      </c>
      <c r="G107" s="21"/>
      <c r="H107" s="20"/>
      <c r="I107" s="21"/>
      <c r="J107" s="21"/>
      <c r="K107" s="22"/>
      <c r="L107" s="21"/>
      <c r="M107" s="22"/>
      <c r="N107" s="22"/>
      <c r="O107" s="22"/>
      <c r="P107" s="22"/>
      <c r="Q107" s="22"/>
      <c r="R107" s="21"/>
      <c r="S107" s="23"/>
    </row>
    <row r="108" spans="1:19" ht="12.95" customHeight="1">
      <c r="A108" s="25"/>
      <c r="B108" s="69"/>
      <c r="C108" s="184" t="s">
        <v>92</v>
      </c>
      <c r="D108" s="73">
        <v>10000000</v>
      </c>
      <c r="E108" s="18">
        <f>S108</f>
        <v>6000000</v>
      </c>
      <c r="F108" s="68">
        <f>E108-D108</f>
        <v>-4000000</v>
      </c>
      <c r="G108" s="21" t="s">
        <v>81</v>
      </c>
      <c r="H108" s="20">
        <v>6000000</v>
      </c>
      <c r="I108" s="21" t="s">
        <v>11</v>
      </c>
      <c r="J108" s="21" t="s">
        <v>12</v>
      </c>
      <c r="K108" s="22">
        <v>1</v>
      </c>
      <c r="L108" s="21" t="s">
        <v>60</v>
      </c>
      <c r="M108" s="22"/>
      <c r="N108" s="22"/>
      <c r="O108" s="22"/>
      <c r="P108" s="22"/>
      <c r="Q108" s="22"/>
      <c r="R108" s="71" t="s">
        <v>15</v>
      </c>
      <c r="S108" s="23">
        <f t="shared" ref="S108:S123" si="6">H108*K108</f>
        <v>6000000</v>
      </c>
    </row>
    <row r="109" spans="1:19" ht="12.95" customHeight="1">
      <c r="A109" s="25"/>
      <c r="B109" s="41"/>
      <c r="C109" s="162" t="s">
        <v>115</v>
      </c>
      <c r="D109" s="76">
        <v>70000000</v>
      </c>
      <c r="E109" s="39">
        <f>SUM(S109:S124)</f>
        <v>58348400</v>
      </c>
      <c r="F109" s="125">
        <f>E109-D109</f>
        <v>-11651600</v>
      </c>
      <c r="G109" s="43" t="s">
        <v>166</v>
      </c>
      <c r="H109" s="42">
        <v>1600000</v>
      </c>
      <c r="I109" s="43" t="s">
        <v>11</v>
      </c>
      <c r="J109" s="43" t="s">
        <v>12</v>
      </c>
      <c r="K109" s="188">
        <v>12</v>
      </c>
      <c r="L109" s="43" t="s">
        <v>22</v>
      </c>
      <c r="M109" s="188"/>
      <c r="N109" s="188"/>
      <c r="O109" s="188"/>
      <c r="P109" s="188"/>
      <c r="Q109" s="188"/>
      <c r="R109" s="46" t="s">
        <v>15</v>
      </c>
      <c r="S109" s="47">
        <f t="shared" si="6"/>
        <v>19200000</v>
      </c>
    </row>
    <row r="110" spans="1:19" ht="12.95" customHeight="1">
      <c r="A110" s="25"/>
      <c r="B110" s="41"/>
      <c r="C110" s="182"/>
      <c r="D110" s="76"/>
      <c r="E110" s="39"/>
      <c r="F110" s="125"/>
      <c r="G110" s="43" t="s">
        <v>167</v>
      </c>
      <c r="H110" s="42">
        <v>5000000</v>
      </c>
      <c r="I110" s="43" t="s">
        <v>11</v>
      </c>
      <c r="J110" s="43" t="s">
        <v>12</v>
      </c>
      <c r="K110" s="188">
        <v>1</v>
      </c>
      <c r="L110" s="43" t="s">
        <v>31</v>
      </c>
      <c r="M110" s="188"/>
      <c r="N110" s="188"/>
      <c r="O110" s="188"/>
      <c r="P110" s="188"/>
      <c r="Q110" s="188"/>
      <c r="R110" s="46" t="s">
        <v>15</v>
      </c>
      <c r="S110" s="47">
        <f t="shared" si="6"/>
        <v>5000000</v>
      </c>
    </row>
    <row r="111" spans="1:19" ht="12.95" customHeight="1">
      <c r="A111" s="25"/>
      <c r="B111" s="41"/>
      <c r="C111" s="182"/>
      <c r="D111" s="76"/>
      <c r="E111" s="39"/>
      <c r="F111" s="125"/>
      <c r="G111" s="43" t="s">
        <v>168</v>
      </c>
      <c r="H111" s="42">
        <v>100000</v>
      </c>
      <c r="I111" s="43" t="s">
        <v>11</v>
      </c>
      <c r="J111" s="43" t="s">
        <v>12</v>
      </c>
      <c r="K111" s="188">
        <v>12</v>
      </c>
      <c r="L111" s="43" t="s">
        <v>22</v>
      </c>
      <c r="M111" s="188"/>
      <c r="N111" s="188"/>
      <c r="O111" s="188"/>
      <c r="P111" s="188"/>
      <c r="Q111" s="188"/>
      <c r="R111" s="46" t="s">
        <v>15</v>
      </c>
      <c r="S111" s="47">
        <f t="shared" si="6"/>
        <v>1200000</v>
      </c>
    </row>
    <row r="112" spans="1:19" ht="12.95" customHeight="1">
      <c r="A112" s="25"/>
      <c r="B112" s="69"/>
      <c r="C112" s="183"/>
      <c r="D112" s="38"/>
      <c r="E112" s="39"/>
      <c r="F112" s="40"/>
      <c r="G112" s="135" t="s">
        <v>169</v>
      </c>
      <c r="H112" s="42">
        <v>880000</v>
      </c>
      <c r="I112" s="43" t="s">
        <v>11</v>
      </c>
      <c r="J112" s="43" t="s">
        <v>12</v>
      </c>
      <c r="K112" s="188">
        <v>12</v>
      </c>
      <c r="L112" s="43" t="s">
        <v>22</v>
      </c>
      <c r="M112" s="188"/>
      <c r="N112" s="188"/>
      <c r="O112" s="188"/>
      <c r="P112" s="188"/>
      <c r="Q112" s="188"/>
      <c r="R112" s="46" t="s">
        <v>15</v>
      </c>
      <c r="S112" s="47">
        <f t="shared" si="6"/>
        <v>10560000</v>
      </c>
    </row>
    <row r="113" spans="1:19" ht="12.95" customHeight="1">
      <c r="A113" s="25"/>
      <c r="B113" s="69"/>
      <c r="C113" s="183"/>
      <c r="D113" s="38"/>
      <c r="E113" s="39"/>
      <c r="F113" s="40"/>
      <c r="G113" s="43" t="s">
        <v>170</v>
      </c>
      <c r="H113" s="42">
        <v>200000</v>
      </c>
      <c r="I113" s="43" t="s">
        <v>11</v>
      </c>
      <c r="J113" s="43" t="s">
        <v>12</v>
      </c>
      <c r="K113" s="188">
        <v>12</v>
      </c>
      <c r="L113" s="43" t="s">
        <v>22</v>
      </c>
      <c r="M113" s="188"/>
      <c r="N113" s="188"/>
      <c r="O113" s="188"/>
      <c r="P113" s="188"/>
      <c r="Q113" s="188"/>
      <c r="R113" s="46" t="s">
        <v>15</v>
      </c>
      <c r="S113" s="47">
        <f t="shared" si="6"/>
        <v>2400000</v>
      </c>
    </row>
    <row r="114" spans="1:19" ht="12.95" customHeight="1">
      <c r="A114" s="25"/>
      <c r="B114" s="41"/>
      <c r="C114" s="183"/>
      <c r="D114" s="38"/>
      <c r="E114" s="39"/>
      <c r="F114" s="40"/>
      <c r="G114" s="43" t="s">
        <v>171</v>
      </c>
      <c r="H114" s="42">
        <v>12000</v>
      </c>
      <c r="I114" s="43" t="s">
        <v>101</v>
      </c>
      <c r="J114" s="43" t="s">
        <v>102</v>
      </c>
      <c r="K114" s="188">
        <v>12</v>
      </c>
      <c r="L114" s="43" t="s">
        <v>103</v>
      </c>
      <c r="M114" s="188"/>
      <c r="N114" s="188"/>
      <c r="O114" s="188"/>
      <c r="P114" s="188"/>
      <c r="Q114" s="188"/>
      <c r="R114" s="46"/>
      <c r="S114" s="47">
        <f t="shared" si="6"/>
        <v>144000</v>
      </c>
    </row>
    <row r="115" spans="1:19" ht="12.95" customHeight="1">
      <c r="A115" s="25"/>
      <c r="B115" s="69"/>
      <c r="C115" s="183"/>
      <c r="D115" s="38"/>
      <c r="E115" s="39"/>
      <c r="F115" s="40"/>
      <c r="G115" s="41" t="s">
        <v>172</v>
      </c>
      <c r="H115" s="42">
        <v>62700</v>
      </c>
      <c r="I115" s="43" t="s">
        <v>11</v>
      </c>
      <c r="J115" s="43" t="s">
        <v>12</v>
      </c>
      <c r="K115" s="188">
        <v>12</v>
      </c>
      <c r="L115" s="43" t="s">
        <v>22</v>
      </c>
      <c r="M115" s="188"/>
      <c r="N115" s="188"/>
      <c r="O115" s="188"/>
      <c r="P115" s="188"/>
      <c r="Q115" s="188"/>
      <c r="R115" s="46" t="s">
        <v>15</v>
      </c>
      <c r="S115" s="47">
        <f t="shared" ref="S115" si="7">H115*K115</f>
        <v>752400</v>
      </c>
    </row>
    <row r="116" spans="1:19" ht="12.95" customHeight="1">
      <c r="A116" s="25"/>
      <c r="B116" s="69"/>
      <c r="C116" s="183"/>
      <c r="D116" s="38"/>
      <c r="E116" s="39"/>
      <c r="F116" s="40"/>
      <c r="G116" s="41" t="s">
        <v>173</v>
      </c>
      <c r="H116" s="42">
        <v>121000</v>
      </c>
      <c r="I116" s="43" t="s">
        <v>11</v>
      </c>
      <c r="J116" s="43" t="s">
        <v>12</v>
      </c>
      <c r="K116" s="188">
        <v>12</v>
      </c>
      <c r="L116" s="43" t="s">
        <v>22</v>
      </c>
      <c r="M116" s="188"/>
      <c r="N116" s="188"/>
      <c r="O116" s="188"/>
      <c r="P116" s="188"/>
      <c r="Q116" s="188"/>
      <c r="R116" s="46" t="s">
        <v>15</v>
      </c>
      <c r="S116" s="47">
        <f t="shared" ref="S116:S117" si="8">H116*K116</f>
        <v>1452000</v>
      </c>
    </row>
    <row r="117" spans="1:19" ht="12.95" customHeight="1">
      <c r="A117" s="25"/>
      <c r="B117" s="69"/>
      <c r="C117" s="183"/>
      <c r="D117" s="38"/>
      <c r="E117" s="39"/>
      <c r="F117" s="40"/>
      <c r="G117" s="41" t="s">
        <v>174</v>
      </c>
      <c r="H117" s="42">
        <v>200000</v>
      </c>
      <c r="I117" s="43" t="s">
        <v>11</v>
      </c>
      <c r="J117" s="43" t="s">
        <v>12</v>
      </c>
      <c r="K117" s="188">
        <v>12</v>
      </c>
      <c r="L117" s="43" t="s">
        <v>22</v>
      </c>
      <c r="M117" s="188"/>
      <c r="N117" s="188"/>
      <c r="O117" s="188"/>
      <c r="P117" s="188"/>
      <c r="Q117" s="188"/>
      <c r="R117" s="46" t="s">
        <v>15</v>
      </c>
      <c r="S117" s="47">
        <f t="shared" si="8"/>
        <v>2400000</v>
      </c>
    </row>
    <row r="118" spans="1:19" ht="12.95" customHeight="1">
      <c r="A118" s="25"/>
      <c r="B118" s="69"/>
      <c r="C118" s="183"/>
      <c r="D118" s="38"/>
      <c r="E118" s="39"/>
      <c r="F118" s="40"/>
      <c r="G118" s="41" t="s">
        <v>175</v>
      </c>
      <c r="H118" s="42">
        <v>130000</v>
      </c>
      <c r="I118" s="43" t="s">
        <v>11</v>
      </c>
      <c r="J118" s="43" t="s">
        <v>12</v>
      </c>
      <c r="K118" s="188">
        <v>12</v>
      </c>
      <c r="L118" s="43" t="s">
        <v>22</v>
      </c>
      <c r="M118" s="188"/>
      <c r="N118" s="188"/>
      <c r="O118" s="188"/>
      <c r="P118" s="188"/>
      <c r="Q118" s="188"/>
      <c r="R118" s="46" t="s">
        <v>15</v>
      </c>
      <c r="S118" s="47">
        <f t="shared" ref="S118" si="9">H118*K118</f>
        <v>1560000</v>
      </c>
    </row>
    <row r="119" spans="1:19" ht="12.95" customHeight="1">
      <c r="A119" s="25"/>
      <c r="B119" s="69"/>
      <c r="C119" s="183"/>
      <c r="D119" s="38"/>
      <c r="E119" s="39"/>
      <c r="F119" s="125"/>
      <c r="G119" s="135" t="s">
        <v>176</v>
      </c>
      <c r="H119" s="42">
        <v>40000</v>
      </c>
      <c r="I119" s="43" t="s">
        <v>11</v>
      </c>
      <c r="J119" s="43" t="s">
        <v>12</v>
      </c>
      <c r="K119" s="188">
        <v>12</v>
      </c>
      <c r="L119" s="43" t="s">
        <v>22</v>
      </c>
      <c r="M119" s="188"/>
      <c r="N119" s="188"/>
      <c r="O119" s="188"/>
      <c r="P119" s="188"/>
      <c r="Q119" s="188"/>
      <c r="R119" s="46" t="s">
        <v>15</v>
      </c>
      <c r="S119" s="47">
        <f>H119*K119</f>
        <v>480000</v>
      </c>
    </row>
    <row r="120" spans="1:19" ht="12.95" customHeight="1">
      <c r="A120" s="25"/>
      <c r="B120" s="69"/>
      <c r="C120" s="183"/>
      <c r="D120" s="38"/>
      <c r="E120" s="39"/>
      <c r="F120" s="40"/>
      <c r="G120" s="135" t="s">
        <v>177</v>
      </c>
      <c r="H120" s="42">
        <v>100000</v>
      </c>
      <c r="I120" s="43" t="s">
        <v>11</v>
      </c>
      <c r="J120" s="43" t="s">
        <v>12</v>
      </c>
      <c r="K120" s="188">
        <v>12</v>
      </c>
      <c r="L120" s="43" t="s">
        <v>22</v>
      </c>
      <c r="M120" s="188"/>
      <c r="N120" s="188"/>
      <c r="O120" s="188"/>
      <c r="P120" s="188"/>
      <c r="Q120" s="188"/>
      <c r="R120" s="46" t="s">
        <v>15</v>
      </c>
      <c r="S120" s="47">
        <f>H120*K120</f>
        <v>1200000</v>
      </c>
    </row>
    <row r="121" spans="1:19" ht="12.95" customHeight="1">
      <c r="A121" s="25"/>
      <c r="B121" s="69"/>
      <c r="C121" s="183"/>
      <c r="D121" s="38"/>
      <c r="E121" s="39"/>
      <c r="F121" s="40"/>
      <c r="G121" s="41" t="s">
        <v>178</v>
      </c>
      <c r="H121" s="42">
        <v>200000</v>
      </c>
      <c r="I121" s="43" t="s">
        <v>11</v>
      </c>
      <c r="J121" s="43" t="s">
        <v>12</v>
      </c>
      <c r="K121" s="188">
        <v>12</v>
      </c>
      <c r="L121" s="43" t="s">
        <v>22</v>
      </c>
      <c r="M121" s="188"/>
      <c r="N121" s="188"/>
      <c r="O121" s="188"/>
      <c r="P121" s="188"/>
      <c r="Q121" s="188"/>
      <c r="R121" s="46" t="s">
        <v>15</v>
      </c>
      <c r="S121" s="47">
        <f t="shared" si="6"/>
        <v>2400000</v>
      </c>
    </row>
    <row r="122" spans="1:19" ht="12.95" customHeight="1">
      <c r="A122" s="25"/>
      <c r="B122" s="69"/>
      <c r="C122" s="183"/>
      <c r="D122" s="38"/>
      <c r="E122" s="39"/>
      <c r="F122" s="125"/>
      <c r="G122" s="43" t="s">
        <v>179</v>
      </c>
      <c r="H122" s="42">
        <v>50000</v>
      </c>
      <c r="I122" s="43" t="s">
        <v>11</v>
      </c>
      <c r="J122" s="43" t="s">
        <v>12</v>
      </c>
      <c r="K122" s="188">
        <v>12</v>
      </c>
      <c r="L122" s="43" t="s">
        <v>22</v>
      </c>
      <c r="M122" s="188"/>
      <c r="N122" s="188"/>
      <c r="O122" s="188"/>
      <c r="P122" s="188"/>
      <c r="Q122" s="188"/>
      <c r="R122" s="46" t="s">
        <v>15</v>
      </c>
      <c r="S122" s="47">
        <f t="shared" si="6"/>
        <v>600000</v>
      </c>
    </row>
    <row r="123" spans="1:19" ht="12.95" customHeight="1">
      <c r="A123" s="25"/>
      <c r="B123" s="41"/>
      <c r="C123" s="182"/>
      <c r="D123" s="76"/>
      <c r="E123" s="39"/>
      <c r="F123" s="125"/>
      <c r="G123" s="43" t="s">
        <v>180</v>
      </c>
      <c r="H123" s="42">
        <v>500000</v>
      </c>
      <c r="I123" s="43" t="s">
        <v>11</v>
      </c>
      <c r="J123" s="43" t="s">
        <v>12</v>
      </c>
      <c r="K123" s="188">
        <v>12</v>
      </c>
      <c r="L123" s="43" t="s">
        <v>22</v>
      </c>
      <c r="M123" s="188"/>
      <c r="N123" s="188"/>
      <c r="O123" s="188"/>
      <c r="P123" s="188"/>
      <c r="Q123" s="188"/>
      <c r="R123" s="46" t="s">
        <v>15</v>
      </c>
      <c r="S123" s="47">
        <f t="shared" si="6"/>
        <v>6000000</v>
      </c>
    </row>
    <row r="124" spans="1:19" ht="12.95" customHeight="1">
      <c r="A124" s="25"/>
      <c r="B124" s="41"/>
      <c r="C124" s="187"/>
      <c r="D124" s="123"/>
      <c r="E124" s="53"/>
      <c r="F124" s="128"/>
      <c r="G124" s="56" t="s">
        <v>181</v>
      </c>
      <c r="H124" s="55"/>
      <c r="I124" s="56"/>
      <c r="J124" s="56"/>
      <c r="K124" s="15"/>
      <c r="L124" s="56"/>
      <c r="M124" s="15"/>
      <c r="N124" s="15"/>
      <c r="O124" s="15"/>
      <c r="P124" s="15"/>
      <c r="Q124" s="15"/>
      <c r="R124" s="58" t="s">
        <v>15</v>
      </c>
      <c r="S124" s="124">
        <v>3000000</v>
      </c>
    </row>
    <row r="125" spans="1:19" ht="12.95" customHeight="1">
      <c r="A125" s="25"/>
      <c r="B125" s="41"/>
      <c r="C125" s="179" t="s">
        <v>91</v>
      </c>
      <c r="D125" s="77">
        <v>87900000</v>
      </c>
      <c r="E125" s="28">
        <f>SUM(S125:S129)</f>
        <v>70680000</v>
      </c>
      <c r="F125" s="129">
        <f>E125-D125</f>
        <v>-17220000</v>
      </c>
      <c r="G125" s="31" t="s">
        <v>182</v>
      </c>
      <c r="H125" s="30">
        <v>200000</v>
      </c>
      <c r="I125" s="31" t="s">
        <v>11</v>
      </c>
      <c r="J125" s="31" t="s">
        <v>12</v>
      </c>
      <c r="K125" s="32">
        <v>12</v>
      </c>
      <c r="L125" s="31" t="s">
        <v>22</v>
      </c>
      <c r="M125" s="32"/>
      <c r="N125" s="32"/>
      <c r="O125" s="32"/>
      <c r="P125" s="32"/>
      <c r="Q125" s="32"/>
      <c r="R125" s="33" t="s">
        <v>15</v>
      </c>
      <c r="S125" s="34">
        <f>H125*K125</f>
        <v>2400000</v>
      </c>
    </row>
    <row r="126" spans="1:19" ht="12.95" customHeight="1">
      <c r="A126" s="25"/>
      <c r="B126" s="41"/>
      <c r="C126" s="182"/>
      <c r="D126" s="76"/>
      <c r="E126" s="39"/>
      <c r="F126" s="130"/>
      <c r="G126" s="43" t="s">
        <v>183</v>
      </c>
      <c r="H126" s="42">
        <v>30000</v>
      </c>
      <c r="I126" s="43" t="s">
        <v>11</v>
      </c>
      <c r="J126" s="43" t="s">
        <v>12</v>
      </c>
      <c r="K126" s="188">
        <v>12</v>
      </c>
      <c r="L126" s="43" t="s">
        <v>22</v>
      </c>
      <c r="M126" s="188"/>
      <c r="N126" s="188"/>
      <c r="O126" s="188"/>
      <c r="P126" s="188"/>
      <c r="Q126" s="188"/>
      <c r="R126" s="46" t="s">
        <v>15</v>
      </c>
      <c r="S126" s="47">
        <f t="shared" ref="S126:S147" si="10">H126*K126</f>
        <v>360000</v>
      </c>
    </row>
    <row r="127" spans="1:19" ht="12.95" customHeight="1">
      <c r="A127" s="25"/>
      <c r="B127" s="41"/>
      <c r="C127" s="182"/>
      <c r="D127" s="76"/>
      <c r="E127" s="39"/>
      <c r="F127" s="130"/>
      <c r="G127" s="43" t="s">
        <v>184</v>
      </c>
      <c r="H127" s="42">
        <v>4000000</v>
      </c>
      <c r="I127" s="43" t="s">
        <v>11</v>
      </c>
      <c r="J127" s="43" t="s">
        <v>12</v>
      </c>
      <c r="K127" s="188">
        <v>12</v>
      </c>
      <c r="L127" s="43" t="s">
        <v>22</v>
      </c>
      <c r="M127" s="188"/>
      <c r="N127" s="188"/>
      <c r="O127" s="188"/>
      <c r="P127" s="188"/>
      <c r="Q127" s="188"/>
      <c r="R127" s="46" t="s">
        <v>15</v>
      </c>
      <c r="S127" s="47">
        <f t="shared" si="10"/>
        <v>48000000</v>
      </c>
    </row>
    <row r="128" spans="1:19" ht="12.95" customHeight="1">
      <c r="A128" s="25"/>
      <c r="B128" s="41"/>
      <c r="C128" s="182"/>
      <c r="D128" s="76"/>
      <c r="E128" s="39"/>
      <c r="F128" s="130"/>
      <c r="G128" s="43" t="s">
        <v>185</v>
      </c>
      <c r="H128" s="42">
        <v>1600000</v>
      </c>
      <c r="I128" s="43" t="s">
        <v>11</v>
      </c>
      <c r="J128" s="43" t="s">
        <v>12</v>
      </c>
      <c r="K128" s="188">
        <v>12</v>
      </c>
      <c r="L128" s="43" t="s">
        <v>22</v>
      </c>
      <c r="M128" s="188"/>
      <c r="N128" s="188"/>
      <c r="O128" s="188"/>
      <c r="P128" s="188"/>
      <c r="Q128" s="188"/>
      <c r="R128" s="46" t="s">
        <v>15</v>
      </c>
      <c r="S128" s="47">
        <f t="shared" ref="S128" si="11">H128*K128</f>
        <v>19200000</v>
      </c>
    </row>
    <row r="129" spans="1:19" ht="12.95" customHeight="1">
      <c r="A129" s="25"/>
      <c r="B129" s="41"/>
      <c r="C129" s="182"/>
      <c r="D129" s="76"/>
      <c r="E129" s="39"/>
      <c r="F129" s="130"/>
      <c r="G129" s="43" t="s">
        <v>186</v>
      </c>
      <c r="H129" s="42">
        <v>60000</v>
      </c>
      <c r="I129" s="43" t="s">
        <v>11</v>
      </c>
      <c r="J129" s="43" t="s">
        <v>12</v>
      </c>
      <c r="K129" s="188">
        <v>12</v>
      </c>
      <c r="L129" s="43" t="s">
        <v>22</v>
      </c>
      <c r="M129" s="188"/>
      <c r="N129" s="188"/>
      <c r="O129" s="188"/>
      <c r="P129" s="188"/>
      <c r="Q129" s="188"/>
      <c r="R129" s="46" t="s">
        <v>15</v>
      </c>
      <c r="S129" s="47">
        <f>H129*K129</f>
        <v>720000</v>
      </c>
    </row>
    <row r="130" spans="1:19" ht="12.95" customHeight="1">
      <c r="A130" s="25"/>
      <c r="B130" s="69"/>
      <c r="C130" s="179" t="s">
        <v>90</v>
      </c>
      <c r="D130" s="77">
        <v>15000000</v>
      </c>
      <c r="E130" s="28">
        <f>SUM(S130:S145)</f>
        <v>17902620</v>
      </c>
      <c r="F130" s="117">
        <f>E130-D130</f>
        <v>2902620</v>
      </c>
      <c r="G130" s="31" t="s">
        <v>187</v>
      </c>
      <c r="H130" s="30">
        <v>200000</v>
      </c>
      <c r="I130" s="31" t="s">
        <v>101</v>
      </c>
      <c r="J130" s="31" t="s">
        <v>102</v>
      </c>
      <c r="K130" s="32">
        <v>1</v>
      </c>
      <c r="L130" s="31" t="s">
        <v>105</v>
      </c>
      <c r="M130" s="32"/>
      <c r="N130" s="32"/>
      <c r="O130" s="32"/>
      <c r="P130" s="32"/>
      <c r="Q130" s="32"/>
      <c r="R130" s="33" t="s">
        <v>107</v>
      </c>
      <c r="S130" s="34">
        <f t="shared" ref="S130:S133" si="12">H130*K130</f>
        <v>200000</v>
      </c>
    </row>
    <row r="131" spans="1:19" ht="12.95" customHeight="1">
      <c r="A131" s="25"/>
      <c r="B131" s="41"/>
      <c r="C131" s="182"/>
      <c r="D131" s="76"/>
      <c r="E131" s="39"/>
      <c r="F131" s="125"/>
      <c r="G131" s="43" t="s">
        <v>188</v>
      </c>
      <c r="H131" s="42">
        <v>5000</v>
      </c>
      <c r="I131" s="43" t="s">
        <v>101</v>
      </c>
      <c r="J131" s="43" t="s">
        <v>102</v>
      </c>
      <c r="K131" s="188">
        <v>1</v>
      </c>
      <c r="L131" s="43" t="s">
        <v>105</v>
      </c>
      <c r="M131" s="188"/>
      <c r="N131" s="188"/>
      <c r="O131" s="188"/>
      <c r="P131" s="188"/>
      <c r="Q131" s="188"/>
      <c r="R131" s="46" t="s">
        <v>107</v>
      </c>
      <c r="S131" s="47">
        <f t="shared" si="12"/>
        <v>5000</v>
      </c>
    </row>
    <row r="132" spans="1:19" ht="12.95" customHeight="1">
      <c r="A132" s="25"/>
      <c r="B132" s="41"/>
      <c r="C132" s="182"/>
      <c r="D132" s="76"/>
      <c r="E132" s="39"/>
      <c r="F132" s="125"/>
      <c r="G132" s="43" t="s">
        <v>189</v>
      </c>
      <c r="H132" s="42">
        <v>44300</v>
      </c>
      <c r="I132" s="43" t="s">
        <v>101</v>
      </c>
      <c r="J132" s="43" t="s">
        <v>102</v>
      </c>
      <c r="K132" s="188">
        <v>1</v>
      </c>
      <c r="L132" s="43" t="s">
        <v>105</v>
      </c>
      <c r="M132" s="188"/>
      <c r="N132" s="188"/>
      <c r="O132" s="188"/>
      <c r="P132" s="188"/>
      <c r="Q132" s="188"/>
      <c r="R132" s="46" t="s">
        <v>107</v>
      </c>
      <c r="S132" s="47">
        <f t="shared" si="12"/>
        <v>44300</v>
      </c>
    </row>
    <row r="133" spans="1:19" ht="12.95" customHeight="1">
      <c r="A133" s="25"/>
      <c r="B133" s="41"/>
      <c r="C133" s="182"/>
      <c r="D133" s="76"/>
      <c r="E133" s="39"/>
      <c r="F133" s="125"/>
      <c r="G133" s="43" t="s">
        <v>190</v>
      </c>
      <c r="H133" s="42">
        <v>11000000</v>
      </c>
      <c r="I133" s="43" t="s">
        <v>101</v>
      </c>
      <c r="J133" s="43" t="s">
        <v>102</v>
      </c>
      <c r="K133" s="188">
        <v>1</v>
      </c>
      <c r="L133" s="43" t="s">
        <v>105</v>
      </c>
      <c r="M133" s="188"/>
      <c r="N133" s="188"/>
      <c r="O133" s="188"/>
      <c r="P133" s="188"/>
      <c r="Q133" s="188"/>
      <c r="R133" s="46" t="s">
        <v>107</v>
      </c>
      <c r="S133" s="47">
        <f t="shared" si="12"/>
        <v>11000000</v>
      </c>
    </row>
    <row r="134" spans="1:19" ht="12.95" customHeight="1">
      <c r="A134" s="25"/>
      <c r="B134" s="41"/>
      <c r="C134" s="182"/>
      <c r="D134" s="76"/>
      <c r="E134" s="39"/>
      <c r="F134" s="131"/>
      <c r="G134" s="43" t="s">
        <v>191</v>
      </c>
      <c r="H134" s="42">
        <v>478440</v>
      </c>
      <c r="I134" s="43" t="s">
        <v>11</v>
      </c>
      <c r="J134" s="43" t="s">
        <v>12</v>
      </c>
      <c r="K134" s="188">
        <v>1</v>
      </c>
      <c r="L134" s="43" t="s">
        <v>24</v>
      </c>
      <c r="M134" s="188"/>
      <c r="N134" s="188"/>
      <c r="O134" s="188"/>
      <c r="P134" s="188"/>
      <c r="Q134" s="188"/>
      <c r="R134" s="43" t="s">
        <v>15</v>
      </c>
      <c r="S134" s="47">
        <f>H134*K134</f>
        <v>478440</v>
      </c>
    </row>
    <row r="135" spans="1:19" ht="12.95" customHeight="1">
      <c r="A135" s="25"/>
      <c r="B135" s="41"/>
      <c r="C135" s="182"/>
      <c r="D135" s="76"/>
      <c r="E135" s="39"/>
      <c r="F135" s="131"/>
      <c r="G135" s="43" t="s">
        <v>192</v>
      </c>
      <c r="H135" s="42">
        <v>803690</v>
      </c>
      <c r="I135" s="43" t="s">
        <v>11</v>
      </c>
      <c r="J135" s="43" t="s">
        <v>12</v>
      </c>
      <c r="K135" s="188">
        <v>1</v>
      </c>
      <c r="L135" s="43" t="s">
        <v>24</v>
      </c>
      <c r="M135" s="188"/>
      <c r="N135" s="188"/>
      <c r="O135" s="188"/>
      <c r="P135" s="188"/>
      <c r="Q135" s="188"/>
      <c r="R135" s="46" t="s">
        <v>15</v>
      </c>
      <c r="S135" s="47">
        <f>H135*K135</f>
        <v>803690</v>
      </c>
    </row>
    <row r="136" spans="1:19" ht="12.95" customHeight="1">
      <c r="A136" s="25"/>
      <c r="B136" s="41"/>
      <c r="C136" s="182"/>
      <c r="D136" s="76"/>
      <c r="E136" s="39"/>
      <c r="F136" s="131"/>
      <c r="G136" s="43" t="s">
        <v>193</v>
      </c>
      <c r="H136" s="42">
        <v>770110</v>
      </c>
      <c r="I136" s="43" t="s">
        <v>101</v>
      </c>
      <c r="J136" s="43" t="s">
        <v>102</v>
      </c>
      <c r="K136" s="188">
        <v>1</v>
      </c>
      <c r="L136" s="43" t="s">
        <v>105</v>
      </c>
      <c r="M136" s="188"/>
      <c r="N136" s="188"/>
      <c r="O136" s="188"/>
      <c r="P136" s="188"/>
      <c r="Q136" s="188"/>
      <c r="R136" s="46" t="s">
        <v>107</v>
      </c>
      <c r="S136" s="47">
        <f t="shared" ref="S136:S137" si="13">H136*K136</f>
        <v>770110</v>
      </c>
    </row>
    <row r="137" spans="1:19" ht="12.95" customHeight="1">
      <c r="A137" s="25"/>
      <c r="B137" s="41"/>
      <c r="C137" s="182"/>
      <c r="D137" s="76"/>
      <c r="E137" s="39"/>
      <c r="F137" s="131"/>
      <c r="G137" s="43" t="s">
        <v>194</v>
      </c>
      <c r="H137" s="42">
        <v>500000</v>
      </c>
      <c r="I137" s="43" t="s">
        <v>101</v>
      </c>
      <c r="J137" s="43" t="s">
        <v>102</v>
      </c>
      <c r="K137" s="188">
        <v>1</v>
      </c>
      <c r="L137" s="43" t="s">
        <v>105</v>
      </c>
      <c r="M137" s="188"/>
      <c r="N137" s="188"/>
      <c r="O137" s="188"/>
      <c r="P137" s="188"/>
      <c r="Q137" s="188"/>
      <c r="R137" s="46" t="s">
        <v>107</v>
      </c>
      <c r="S137" s="47">
        <f t="shared" si="13"/>
        <v>500000</v>
      </c>
    </row>
    <row r="138" spans="1:19" ht="12.95" customHeight="1">
      <c r="A138" s="25"/>
      <c r="B138" s="41"/>
      <c r="C138" s="182"/>
      <c r="D138" s="76"/>
      <c r="E138" s="39"/>
      <c r="F138" s="131"/>
      <c r="G138" s="43" t="s">
        <v>195</v>
      </c>
      <c r="H138" s="42">
        <v>265000</v>
      </c>
      <c r="I138" s="43" t="s">
        <v>11</v>
      </c>
      <c r="J138" s="43" t="s">
        <v>12</v>
      </c>
      <c r="K138" s="188">
        <v>1</v>
      </c>
      <c r="L138" s="43" t="s">
        <v>24</v>
      </c>
      <c r="M138" s="188"/>
      <c r="N138" s="188"/>
      <c r="O138" s="188"/>
      <c r="P138" s="188"/>
      <c r="Q138" s="188"/>
      <c r="R138" s="46" t="s">
        <v>15</v>
      </c>
      <c r="S138" s="47">
        <f t="shared" ref="S138:S145" si="14">H138*K138</f>
        <v>265000</v>
      </c>
    </row>
    <row r="139" spans="1:19" ht="12.95" customHeight="1">
      <c r="A139" s="25"/>
      <c r="B139" s="41"/>
      <c r="C139" s="182"/>
      <c r="D139" s="76"/>
      <c r="E139" s="39"/>
      <c r="F139" s="131"/>
      <c r="G139" s="127" t="s">
        <v>196</v>
      </c>
      <c r="H139" s="42">
        <v>56000</v>
      </c>
      <c r="I139" s="43" t="s">
        <v>11</v>
      </c>
      <c r="J139" s="43" t="s">
        <v>12</v>
      </c>
      <c r="K139" s="188">
        <v>2</v>
      </c>
      <c r="L139" s="43" t="s">
        <v>24</v>
      </c>
      <c r="M139" s="188"/>
      <c r="N139" s="188"/>
      <c r="O139" s="188"/>
      <c r="P139" s="188"/>
      <c r="Q139" s="188"/>
      <c r="R139" s="46" t="s">
        <v>15</v>
      </c>
      <c r="S139" s="47">
        <f t="shared" si="14"/>
        <v>112000</v>
      </c>
    </row>
    <row r="140" spans="1:19" ht="12.95" customHeight="1">
      <c r="A140" s="25"/>
      <c r="B140" s="41"/>
      <c r="C140" s="182"/>
      <c r="D140" s="76"/>
      <c r="E140" s="39"/>
      <c r="F140" s="131"/>
      <c r="G140" s="43" t="s">
        <v>197</v>
      </c>
      <c r="H140" s="42">
        <v>350000</v>
      </c>
      <c r="I140" s="43" t="s">
        <v>11</v>
      </c>
      <c r="J140" s="43" t="s">
        <v>12</v>
      </c>
      <c r="K140" s="188">
        <v>2</v>
      </c>
      <c r="L140" s="43" t="s">
        <v>24</v>
      </c>
      <c r="M140" s="188"/>
      <c r="N140" s="188"/>
      <c r="O140" s="188"/>
      <c r="P140" s="188"/>
      <c r="Q140" s="188"/>
      <c r="R140" s="46" t="s">
        <v>15</v>
      </c>
      <c r="S140" s="47">
        <f t="shared" si="14"/>
        <v>700000</v>
      </c>
    </row>
    <row r="141" spans="1:19" ht="12.95" customHeight="1">
      <c r="A141" s="25"/>
      <c r="B141" s="41"/>
      <c r="C141" s="182"/>
      <c r="D141" s="76"/>
      <c r="E141" s="39"/>
      <c r="F141" s="131"/>
      <c r="G141" s="43" t="s">
        <v>198</v>
      </c>
      <c r="H141" s="42">
        <v>48000</v>
      </c>
      <c r="I141" s="43" t="s">
        <v>101</v>
      </c>
      <c r="J141" s="43" t="s">
        <v>102</v>
      </c>
      <c r="K141" s="188">
        <v>1</v>
      </c>
      <c r="L141" s="43" t="s">
        <v>104</v>
      </c>
      <c r="M141" s="188"/>
      <c r="N141" s="188"/>
      <c r="O141" s="188"/>
      <c r="P141" s="188"/>
      <c r="Q141" s="188"/>
      <c r="R141" s="46" t="s">
        <v>107</v>
      </c>
      <c r="S141" s="47">
        <f t="shared" si="14"/>
        <v>48000</v>
      </c>
    </row>
    <row r="142" spans="1:19" ht="12.95" customHeight="1">
      <c r="A142" s="25"/>
      <c r="B142" s="41"/>
      <c r="C142" s="182"/>
      <c r="D142" s="76"/>
      <c r="E142" s="39"/>
      <c r="F142" s="131"/>
      <c r="G142" s="43" t="s">
        <v>199</v>
      </c>
      <c r="H142" s="42">
        <v>204000</v>
      </c>
      <c r="I142" s="43" t="s">
        <v>101</v>
      </c>
      <c r="J142" s="43" t="s">
        <v>102</v>
      </c>
      <c r="K142" s="188">
        <v>4</v>
      </c>
      <c r="L142" s="43" t="s">
        <v>105</v>
      </c>
      <c r="M142" s="188"/>
      <c r="N142" s="188"/>
      <c r="O142" s="188"/>
      <c r="P142" s="188"/>
      <c r="Q142" s="188"/>
      <c r="R142" s="46" t="s">
        <v>107</v>
      </c>
      <c r="S142" s="47">
        <f t="shared" si="14"/>
        <v>816000</v>
      </c>
    </row>
    <row r="143" spans="1:19" ht="12.95" customHeight="1">
      <c r="A143" s="25"/>
      <c r="B143" s="41"/>
      <c r="C143" s="182"/>
      <c r="D143" s="76"/>
      <c r="E143" s="39"/>
      <c r="F143" s="131"/>
      <c r="G143" s="43" t="s">
        <v>228</v>
      </c>
      <c r="H143" s="42">
        <v>270000</v>
      </c>
      <c r="I143" s="43" t="s">
        <v>101</v>
      </c>
      <c r="J143" s="43" t="s">
        <v>102</v>
      </c>
      <c r="K143" s="188">
        <v>4</v>
      </c>
      <c r="L143" s="43" t="s">
        <v>105</v>
      </c>
      <c r="M143" s="188"/>
      <c r="N143" s="188"/>
      <c r="O143" s="188"/>
      <c r="P143" s="188"/>
      <c r="Q143" s="188"/>
      <c r="R143" s="46" t="s">
        <v>107</v>
      </c>
      <c r="S143" s="47">
        <f t="shared" si="14"/>
        <v>1080000</v>
      </c>
    </row>
    <row r="144" spans="1:19" ht="12.95" customHeight="1">
      <c r="A144" s="25"/>
      <c r="B144" s="41"/>
      <c r="C144" s="182"/>
      <c r="D144" s="76"/>
      <c r="E144" s="39"/>
      <c r="F144" s="131"/>
      <c r="G144" s="43" t="s">
        <v>200</v>
      </c>
      <c r="H144" s="42">
        <v>80080</v>
      </c>
      <c r="I144" s="43" t="s">
        <v>101</v>
      </c>
      <c r="J144" s="43" t="s">
        <v>102</v>
      </c>
      <c r="K144" s="188">
        <v>1</v>
      </c>
      <c r="L144" s="43" t="s">
        <v>104</v>
      </c>
      <c r="M144" s="188"/>
      <c r="N144" s="188"/>
      <c r="O144" s="188"/>
      <c r="P144" s="188"/>
      <c r="Q144" s="188"/>
      <c r="R144" s="46" t="s">
        <v>107</v>
      </c>
      <c r="S144" s="47">
        <f t="shared" si="14"/>
        <v>80080</v>
      </c>
    </row>
    <row r="145" spans="1:19" ht="12.95" customHeight="1">
      <c r="A145" s="25"/>
      <c r="B145" s="41"/>
      <c r="C145" s="182"/>
      <c r="D145" s="76"/>
      <c r="E145" s="39"/>
      <c r="F145" s="131"/>
      <c r="G145" s="43" t="s">
        <v>201</v>
      </c>
      <c r="H145" s="42">
        <v>1000000</v>
      </c>
      <c r="I145" s="43" t="s">
        <v>11</v>
      </c>
      <c r="J145" s="43" t="s">
        <v>12</v>
      </c>
      <c r="K145" s="188">
        <v>1</v>
      </c>
      <c r="L145" s="43" t="s">
        <v>31</v>
      </c>
      <c r="M145" s="188"/>
      <c r="N145" s="188"/>
      <c r="O145" s="188"/>
      <c r="P145" s="188"/>
      <c r="Q145" s="188"/>
      <c r="R145" s="46" t="s">
        <v>15</v>
      </c>
      <c r="S145" s="47">
        <f t="shared" si="14"/>
        <v>1000000</v>
      </c>
    </row>
    <row r="146" spans="1:19" ht="14.65" customHeight="1">
      <c r="A146" s="25"/>
      <c r="B146" s="69"/>
      <c r="C146" s="179" t="s">
        <v>89</v>
      </c>
      <c r="D146" s="77">
        <v>5000000</v>
      </c>
      <c r="E146" s="28">
        <f>S146+S147</f>
        <v>3600000</v>
      </c>
      <c r="F146" s="117">
        <f>E146-D146</f>
        <v>-1400000</v>
      </c>
      <c r="G146" s="31" t="s">
        <v>202</v>
      </c>
      <c r="H146" s="30">
        <v>250000</v>
      </c>
      <c r="I146" s="31" t="s">
        <v>11</v>
      </c>
      <c r="J146" s="31" t="s">
        <v>12</v>
      </c>
      <c r="K146" s="32">
        <v>12</v>
      </c>
      <c r="L146" s="31" t="s">
        <v>22</v>
      </c>
      <c r="M146" s="32"/>
      <c r="N146" s="32"/>
      <c r="O146" s="32"/>
      <c r="P146" s="32"/>
      <c r="Q146" s="32"/>
      <c r="R146" s="33" t="s">
        <v>15</v>
      </c>
      <c r="S146" s="34">
        <f t="shared" si="10"/>
        <v>3000000</v>
      </c>
    </row>
    <row r="147" spans="1:19" ht="14.65" customHeight="1">
      <c r="A147" s="258"/>
      <c r="B147" s="259"/>
      <c r="C147" s="260"/>
      <c r="D147" s="82"/>
      <c r="E147" s="83"/>
      <c r="F147" s="261"/>
      <c r="G147" s="85" t="s">
        <v>203</v>
      </c>
      <c r="H147" s="84">
        <v>50000</v>
      </c>
      <c r="I147" s="85" t="s">
        <v>11</v>
      </c>
      <c r="J147" s="85" t="s">
        <v>12</v>
      </c>
      <c r="K147" s="86">
        <v>12</v>
      </c>
      <c r="L147" s="85" t="s">
        <v>22</v>
      </c>
      <c r="M147" s="86"/>
      <c r="N147" s="86"/>
      <c r="O147" s="86"/>
      <c r="P147" s="86"/>
      <c r="Q147" s="86"/>
      <c r="R147" s="262" t="s">
        <v>15</v>
      </c>
      <c r="S147" s="106">
        <f t="shared" si="10"/>
        <v>600000</v>
      </c>
    </row>
    <row r="148" spans="1:19" ht="18" customHeight="1">
      <c r="A148" s="8" t="s">
        <v>1</v>
      </c>
      <c r="B148" s="155" t="s">
        <v>2</v>
      </c>
      <c r="C148" s="155" t="s">
        <v>3</v>
      </c>
      <c r="D148" s="10" t="s">
        <v>4</v>
      </c>
      <c r="E148" s="10" t="s">
        <v>5</v>
      </c>
      <c r="F148" s="10" t="s">
        <v>6</v>
      </c>
      <c r="G148" s="210" t="s">
        <v>7</v>
      </c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2"/>
    </row>
    <row r="149" spans="1:19" ht="14.65" customHeight="1">
      <c r="A149" s="192" t="s">
        <v>132</v>
      </c>
      <c r="B149" s="202"/>
      <c r="C149" s="202"/>
      <c r="D149" s="17">
        <f>D150</f>
        <v>22500000</v>
      </c>
      <c r="E149" s="18">
        <f>E150</f>
        <v>20400000</v>
      </c>
      <c r="F149" s="68">
        <f t="shared" ref="F149:F153" si="15">E149-D149</f>
        <v>-2100000</v>
      </c>
      <c r="G149" s="21"/>
      <c r="H149" s="20"/>
      <c r="I149" s="21"/>
      <c r="J149" s="21"/>
      <c r="K149" s="22"/>
      <c r="L149" s="21"/>
      <c r="M149" s="22"/>
      <c r="N149" s="22"/>
      <c r="O149" s="22"/>
      <c r="P149" s="22"/>
      <c r="Q149" s="22"/>
      <c r="R149" s="21"/>
      <c r="S149" s="23"/>
    </row>
    <row r="150" spans="1:19" ht="14.65" customHeight="1">
      <c r="A150" s="25"/>
      <c r="B150" s="207" t="s">
        <v>133</v>
      </c>
      <c r="C150" s="208"/>
      <c r="D150" s="38">
        <f>D151+D152+D153</f>
        <v>22500000</v>
      </c>
      <c r="E150" s="38">
        <f>SUM(E151:E153)</f>
        <v>20400000</v>
      </c>
      <c r="F150" s="125">
        <f t="shared" si="15"/>
        <v>-2100000</v>
      </c>
      <c r="G150" s="43"/>
      <c r="H150" s="42"/>
      <c r="I150" s="43"/>
      <c r="J150" s="43"/>
      <c r="K150" s="45"/>
      <c r="L150" s="43"/>
      <c r="M150" s="45"/>
      <c r="N150" s="45"/>
      <c r="O150" s="45"/>
      <c r="P150" s="45"/>
      <c r="Q150" s="45"/>
      <c r="R150" s="43"/>
      <c r="S150" s="47"/>
    </row>
    <row r="151" spans="1:19" ht="14.65" customHeight="1">
      <c r="A151" s="25"/>
      <c r="B151" s="26"/>
      <c r="C151" s="168" t="s">
        <v>134</v>
      </c>
      <c r="D151" s="17">
        <v>1000000</v>
      </c>
      <c r="E151" s="18">
        <f>S151</f>
        <v>1000000</v>
      </c>
      <c r="F151" s="68">
        <f t="shared" si="15"/>
        <v>0</v>
      </c>
      <c r="G151" s="21" t="s">
        <v>204</v>
      </c>
      <c r="H151" s="20">
        <v>1000000</v>
      </c>
      <c r="I151" s="21" t="s">
        <v>11</v>
      </c>
      <c r="J151" s="21" t="s">
        <v>12</v>
      </c>
      <c r="K151" s="22">
        <v>1</v>
      </c>
      <c r="L151" s="21" t="s">
        <v>32</v>
      </c>
      <c r="M151" s="22"/>
      <c r="N151" s="22"/>
      <c r="O151" s="22"/>
      <c r="P151" s="22"/>
      <c r="Q151" s="22"/>
      <c r="R151" s="71" t="s">
        <v>15</v>
      </c>
      <c r="S151" s="23">
        <f>H151*K151</f>
        <v>1000000</v>
      </c>
    </row>
    <row r="152" spans="1:19" ht="14.65" customHeight="1">
      <c r="A152" s="25"/>
      <c r="B152" s="35"/>
      <c r="C152" s="168" t="s">
        <v>135</v>
      </c>
      <c r="D152" s="17">
        <v>6500000</v>
      </c>
      <c r="E152" s="18">
        <f>S152</f>
        <v>5000000</v>
      </c>
      <c r="F152" s="68">
        <f t="shared" si="15"/>
        <v>-1500000</v>
      </c>
      <c r="G152" s="21" t="s">
        <v>205</v>
      </c>
      <c r="H152" s="20">
        <v>5000000</v>
      </c>
      <c r="I152" s="21" t="s">
        <v>11</v>
      </c>
      <c r="J152" s="21" t="s">
        <v>12</v>
      </c>
      <c r="K152" s="22">
        <v>1</v>
      </c>
      <c r="L152" s="21" t="s">
        <v>32</v>
      </c>
      <c r="M152" s="22"/>
      <c r="N152" s="22"/>
      <c r="O152" s="22"/>
      <c r="P152" s="22"/>
      <c r="Q152" s="22"/>
      <c r="R152" s="71" t="s">
        <v>15</v>
      </c>
      <c r="S152" s="23">
        <f>H152*K152</f>
        <v>5000000</v>
      </c>
    </row>
    <row r="153" spans="1:19" ht="14.65" customHeight="1">
      <c r="A153" s="25"/>
      <c r="B153" s="69"/>
      <c r="C153" s="177" t="s">
        <v>136</v>
      </c>
      <c r="D153" s="27">
        <v>15000000</v>
      </c>
      <c r="E153" s="28">
        <f>SUM(S153:S153)</f>
        <v>14400000</v>
      </c>
      <c r="F153" s="117">
        <f t="shared" si="15"/>
        <v>-600000</v>
      </c>
      <c r="G153" s="43" t="s">
        <v>93</v>
      </c>
      <c r="H153" s="30">
        <v>1200000</v>
      </c>
      <c r="I153" s="31" t="s">
        <v>11</v>
      </c>
      <c r="J153" s="31" t="s">
        <v>12</v>
      </c>
      <c r="K153" s="32">
        <v>12</v>
      </c>
      <c r="L153" s="31" t="s">
        <v>22</v>
      </c>
      <c r="M153" s="32"/>
      <c r="N153" s="32"/>
      <c r="O153" s="32"/>
      <c r="P153" s="32"/>
      <c r="Q153" s="32"/>
      <c r="R153" s="33" t="s">
        <v>15</v>
      </c>
      <c r="S153" s="34">
        <f t="shared" ref="S153" si="16">H153*K153</f>
        <v>14400000</v>
      </c>
    </row>
    <row r="154" spans="1:19" ht="14.65" customHeight="1">
      <c r="A154" s="194" t="s">
        <v>137</v>
      </c>
      <c r="B154" s="195"/>
      <c r="C154" s="74"/>
      <c r="D154" s="17">
        <f>D155+D174</f>
        <v>461109490</v>
      </c>
      <c r="E154" s="18">
        <f>E155+E174</f>
        <v>353404970</v>
      </c>
      <c r="F154" s="62">
        <f>E154-D154</f>
        <v>-107704520</v>
      </c>
      <c r="G154" s="21"/>
      <c r="H154" s="20"/>
      <c r="I154" s="21"/>
      <c r="J154" s="21"/>
      <c r="K154" s="22"/>
      <c r="L154" s="21"/>
      <c r="M154" s="22"/>
      <c r="N154" s="22"/>
      <c r="O154" s="22"/>
      <c r="P154" s="22"/>
      <c r="Q154" s="22"/>
      <c r="R154" s="21"/>
      <c r="S154" s="23"/>
    </row>
    <row r="155" spans="1:19" ht="14.65" customHeight="1">
      <c r="A155" s="25"/>
      <c r="B155" s="207" t="s">
        <v>138</v>
      </c>
      <c r="C155" s="208"/>
      <c r="D155" s="38">
        <f>D156+D165+D167+D169+D171+D172</f>
        <v>450109490</v>
      </c>
      <c r="E155" s="39">
        <f>E156+E165+E167+E169+E171+E172</f>
        <v>344604970</v>
      </c>
      <c r="F155" s="40">
        <f>E155-D155</f>
        <v>-105504520</v>
      </c>
      <c r="G155" s="43"/>
      <c r="H155" s="42"/>
      <c r="I155" s="43"/>
      <c r="J155" s="43"/>
      <c r="K155" s="45"/>
      <c r="L155" s="43"/>
      <c r="M155" s="45"/>
      <c r="N155" s="45"/>
      <c r="O155" s="45"/>
      <c r="P155" s="45"/>
      <c r="Q155" s="45"/>
      <c r="R155" s="43"/>
      <c r="S155" s="47"/>
    </row>
    <row r="156" spans="1:19" ht="14.65" customHeight="1">
      <c r="A156" s="25"/>
      <c r="B156" s="65"/>
      <c r="C156" s="167" t="s">
        <v>139</v>
      </c>
      <c r="D156" s="27">
        <v>303109490</v>
      </c>
      <c r="E156" s="28">
        <f>S156</f>
        <v>248104970</v>
      </c>
      <c r="F156" s="117">
        <f>E156-D156</f>
        <v>-55004520</v>
      </c>
      <c r="G156" s="118" t="s">
        <v>21</v>
      </c>
      <c r="H156" s="30"/>
      <c r="I156" s="31"/>
      <c r="J156" s="31"/>
      <c r="K156" s="32"/>
      <c r="L156" s="31"/>
      <c r="M156" s="32"/>
      <c r="N156" s="32"/>
      <c r="O156" s="32"/>
      <c r="P156" s="32"/>
      <c r="Q156" s="32"/>
      <c r="R156" s="31"/>
      <c r="S156" s="37">
        <f>SUM(S157:S164)</f>
        <v>248104970</v>
      </c>
    </row>
    <row r="157" spans="1:19" ht="14.65" customHeight="1">
      <c r="A157" s="25"/>
      <c r="B157" s="69"/>
      <c r="C157" s="133"/>
      <c r="D157" s="38"/>
      <c r="E157" s="39"/>
      <c r="F157" s="40"/>
      <c r="G157" s="43" t="s">
        <v>206</v>
      </c>
      <c r="H157" s="42">
        <v>6390</v>
      </c>
      <c r="I157" s="43" t="s">
        <v>11</v>
      </c>
      <c r="J157" s="43" t="s">
        <v>12</v>
      </c>
      <c r="K157" s="45">
        <v>75</v>
      </c>
      <c r="L157" s="43" t="s">
        <v>14</v>
      </c>
      <c r="M157" s="45" t="s">
        <v>12</v>
      </c>
      <c r="N157" s="45">
        <v>365</v>
      </c>
      <c r="O157" s="45" t="s">
        <v>13</v>
      </c>
      <c r="P157" s="45"/>
      <c r="Q157" s="45"/>
      <c r="R157" s="46" t="s">
        <v>15</v>
      </c>
      <c r="S157" s="47">
        <f>H157*K157*N157</f>
        <v>174926250</v>
      </c>
    </row>
    <row r="158" spans="1:19" ht="14.65" customHeight="1">
      <c r="A158" s="25"/>
      <c r="B158" s="69"/>
      <c r="C158" s="133"/>
      <c r="D158" s="38"/>
      <c r="E158" s="39"/>
      <c r="F158" s="40"/>
      <c r="G158" s="48" t="s">
        <v>207</v>
      </c>
      <c r="H158" s="42">
        <f>-S151+-S157</f>
        <v>-175926250</v>
      </c>
      <c r="I158" s="43" t="s">
        <v>11</v>
      </c>
      <c r="J158" s="43" t="s">
        <v>12</v>
      </c>
      <c r="K158" s="44">
        <v>0.02</v>
      </c>
      <c r="L158" s="43" t="s">
        <v>14</v>
      </c>
      <c r="M158" s="156"/>
      <c r="N158" s="45"/>
      <c r="O158" s="45"/>
      <c r="P158" s="45"/>
      <c r="Q158" s="45"/>
      <c r="R158" s="46" t="s">
        <v>15</v>
      </c>
      <c r="S158" s="47">
        <f>ROUND(H158*K158,-1)</f>
        <v>-3518530</v>
      </c>
    </row>
    <row r="159" spans="1:19" ht="14.65" customHeight="1">
      <c r="A159" s="25"/>
      <c r="B159" s="69"/>
      <c r="C159" s="154"/>
      <c r="D159" s="38"/>
      <c r="E159" s="39"/>
      <c r="F159" s="40"/>
      <c r="G159" s="41" t="s">
        <v>208</v>
      </c>
      <c r="H159" s="42">
        <v>139285</v>
      </c>
      <c r="I159" s="43" t="s">
        <v>101</v>
      </c>
      <c r="J159" s="43" t="s">
        <v>102</v>
      </c>
      <c r="K159" s="159">
        <v>25</v>
      </c>
      <c r="L159" s="43" t="s">
        <v>106</v>
      </c>
      <c r="M159" s="156" t="s">
        <v>102</v>
      </c>
      <c r="N159" s="156">
        <v>6</v>
      </c>
      <c r="O159" s="156" t="s">
        <v>103</v>
      </c>
      <c r="P159" s="156"/>
      <c r="Q159" s="156"/>
      <c r="R159" s="46" t="s">
        <v>107</v>
      </c>
      <c r="S159" s="47">
        <f>H159*K159*N159</f>
        <v>20892750</v>
      </c>
    </row>
    <row r="160" spans="1:19" ht="14.65" customHeight="1">
      <c r="A160" s="25"/>
      <c r="B160" s="69"/>
      <c r="C160" s="154"/>
      <c r="D160" s="38"/>
      <c r="E160" s="39"/>
      <c r="F160" s="40"/>
      <c r="G160" s="41" t="s">
        <v>208</v>
      </c>
      <c r="H160" s="42">
        <v>195080</v>
      </c>
      <c r="I160" s="43" t="s">
        <v>101</v>
      </c>
      <c r="J160" s="43" t="s">
        <v>102</v>
      </c>
      <c r="K160" s="159">
        <v>25</v>
      </c>
      <c r="L160" s="43" t="s">
        <v>106</v>
      </c>
      <c r="M160" s="156" t="s">
        <v>102</v>
      </c>
      <c r="N160" s="156">
        <v>6</v>
      </c>
      <c r="O160" s="156" t="s">
        <v>103</v>
      </c>
      <c r="P160" s="156"/>
      <c r="Q160" s="156"/>
      <c r="R160" s="46" t="s">
        <v>107</v>
      </c>
      <c r="S160" s="47">
        <f>H160*K160*N160</f>
        <v>29262000</v>
      </c>
    </row>
    <row r="161" spans="1:19" ht="14.65" customHeight="1">
      <c r="A161" s="25"/>
      <c r="B161" s="69"/>
      <c r="C161" s="35"/>
      <c r="D161" s="38"/>
      <c r="E161" s="39"/>
      <c r="F161" s="40"/>
      <c r="G161" s="41" t="s">
        <v>209</v>
      </c>
      <c r="H161" s="42">
        <v>27490</v>
      </c>
      <c r="I161" s="43" t="s">
        <v>11</v>
      </c>
      <c r="J161" s="43" t="s">
        <v>12</v>
      </c>
      <c r="K161" s="45">
        <v>25</v>
      </c>
      <c r="L161" s="43" t="s">
        <v>14</v>
      </c>
      <c r="M161" s="45" t="s">
        <v>12</v>
      </c>
      <c r="N161" s="45">
        <v>2</v>
      </c>
      <c r="O161" s="45" t="s">
        <v>24</v>
      </c>
      <c r="P161" s="45"/>
      <c r="Q161" s="45"/>
      <c r="R161" s="46" t="s">
        <v>15</v>
      </c>
      <c r="S161" s="47">
        <f>ROUND(H161*K161*N161,-1)</f>
        <v>1374500</v>
      </c>
    </row>
    <row r="162" spans="1:19" ht="14.65" customHeight="1">
      <c r="A162" s="25"/>
      <c r="B162" s="69"/>
      <c r="C162" s="35"/>
      <c r="D162" s="38"/>
      <c r="E162" s="39"/>
      <c r="F162" s="40"/>
      <c r="G162" s="43" t="s">
        <v>210</v>
      </c>
      <c r="H162" s="42">
        <v>13000</v>
      </c>
      <c r="I162" s="43" t="s">
        <v>11</v>
      </c>
      <c r="J162" s="43" t="s">
        <v>12</v>
      </c>
      <c r="K162" s="45">
        <v>26</v>
      </c>
      <c r="L162" s="43" t="s">
        <v>14</v>
      </c>
      <c r="M162" s="45" t="s">
        <v>12</v>
      </c>
      <c r="N162" s="45">
        <v>1</v>
      </c>
      <c r="O162" s="45" t="s">
        <v>24</v>
      </c>
      <c r="P162" s="45"/>
      <c r="Q162" s="45"/>
      <c r="R162" s="46" t="s">
        <v>15</v>
      </c>
      <c r="S162" s="47">
        <f>H162*K162</f>
        <v>338000</v>
      </c>
    </row>
    <row r="163" spans="1:19" ht="14.65" customHeight="1">
      <c r="A163" s="25"/>
      <c r="B163" s="69"/>
      <c r="C163" s="35"/>
      <c r="D163" s="38"/>
      <c r="E163" s="39"/>
      <c r="F163" s="40"/>
      <c r="G163" s="43" t="s">
        <v>211</v>
      </c>
      <c r="H163" s="42">
        <v>14000</v>
      </c>
      <c r="I163" s="43" t="s">
        <v>11</v>
      </c>
      <c r="J163" s="43" t="s">
        <v>12</v>
      </c>
      <c r="K163" s="45">
        <v>25</v>
      </c>
      <c r="L163" s="43" t="s">
        <v>14</v>
      </c>
      <c r="M163" s="45" t="s">
        <v>12</v>
      </c>
      <c r="N163" s="45">
        <v>1</v>
      </c>
      <c r="O163" s="45" t="s">
        <v>24</v>
      </c>
      <c r="P163" s="45"/>
      <c r="Q163" s="45"/>
      <c r="R163" s="46" t="s">
        <v>15</v>
      </c>
      <c r="S163" s="47">
        <f>H163*K163*N163</f>
        <v>350000</v>
      </c>
    </row>
    <row r="164" spans="1:19" ht="14.65" customHeight="1">
      <c r="A164" s="25"/>
      <c r="B164" s="69"/>
      <c r="C164" s="133"/>
      <c r="D164" s="38"/>
      <c r="E164" s="39"/>
      <c r="F164" s="40"/>
      <c r="G164" s="43" t="s">
        <v>212</v>
      </c>
      <c r="H164" s="42">
        <v>30000</v>
      </c>
      <c r="I164" s="43" t="s">
        <v>11</v>
      </c>
      <c r="J164" s="43" t="s">
        <v>12</v>
      </c>
      <c r="K164" s="45">
        <v>68</v>
      </c>
      <c r="L164" s="43" t="s">
        <v>14</v>
      </c>
      <c r="M164" s="45" t="s">
        <v>12</v>
      </c>
      <c r="N164" s="45">
        <v>12</v>
      </c>
      <c r="O164" s="45" t="s">
        <v>22</v>
      </c>
      <c r="P164" s="45"/>
      <c r="Q164" s="45"/>
      <c r="R164" s="43" t="s">
        <v>40</v>
      </c>
      <c r="S164" s="47">
        <f>H164*K164*N164</f>
        <v>24480000</v>
      </c>
    </row>
    <row r="165" spans="1:19" ht="14.65" customHeight="1">
      <c r="A165" s="25"/>
      <c r="B165" s="69"/>
      <c r="C165" s="165" t="s">
        <v>140</v>
      </c>
      <c r="D165" s="27">
        <v>47000000</v>
      </c>
      <c r="E165" s="28">
        <f>SUM(S165:S166)</f>
        <v>32000000</v>
      </c>
      <c r="F165" s="117">
        <f>E165-D165</f>
        <v>-15000000</v>
      </c>
      <c r="G165" s="134" t="s">
        <v>213</v>
      </c>
      <c r="H165" s="30">
        <v>2500000</v>
      </c>
      <c r="I165" s="31" t="s">
        <v>11</v>
      </c>
      <c r="J165" s="31" t="s">
        <v>12</v>
      </c>
      <c r="K165" s="32">
        <v>12</v>
      </c>
      <c r="L165" s="31" t="s">
        <v>22</v>
      </c>
      <c r="M165" s="32"/>
      <c r="N165" s="32"/>
      <c r="O165" s="32"/>
      <c r="P165" s="32"/>
      <c r="Q165" s="32"/>
      <c r="R165" s="33" t="s">
        <v>15</v>
      </c>
      <c r="S165" s="34">
        <f t="shared" ref="S165" si="17">H165*K165</f>
        <v>30000000</v>
      </c>
    </row>
    <row r="166" spans="1:19" ht="14.65" customHeight="1">
      <c r="A166" s="25"/>
      <c r="B166" s="69"/>
      <c r="C166" s="133"/>
      <c r="D166" s="38"/>
      <c r="E166" s="39"/>
      <c r="F166" s="40"/>
      <c r="G166" s="135" t="s">
        <v>214</v>
      </c>
      <c r="H166" s="42">
        <v>2000000</v>
      </c>
      <c r="I166" s="43" t="s">
        <v>11</v>
      </c>
      <c r="J166" s="43" t="s">
        <v>12</v>
      </c>
      <c r="K166" s="45">
        <v>12</v>
      </c>
      <c r="L166" s="43" t="s">
        <v>22</v>
      </c>
      <c r="M166" s="45"/>
      <c r="N166" s="45"/>
      <c r="O166" s="45"/>
      <c r="P166" s="45"/>
      <c r="Q166" s="45"/>
      <c r="R166" s="46" t="s">
        <v>15</v>
      </c>
      <c r="S166" s="47">
        <f>H166</f>
        <v>2000000</v>
      </c>
    </row>
    <row r="167" spans="1:19" ht="14.65" customHeight="1">
      <c r="A167" s="25"/>
      <c r="B167" s="69"/>
      <c r="C167" s="167" t="s">
        <v>141</v>
      </c>
      <c r="D167" s="27">
        <v>9000000</v>
      </c>
      <c r="E167" s="28">
        <f>SUM(S167:S168)</f>
        <v>9000000</v>
      </c>
      <c r="F167" s="117">
        <f>E167-D167</f>
        <v>0</v>
      </c>
      <c r="G167" s="31" t="s">
        <v>215</v>
      </c>
      <c r="H167" s="30">
        <v>5000000</v>
      </c>
      <c r="I167" s="31" t="s">
        <v>11</v>
      </c>
      <c r="J167" s="31" t="s">
        <v>12</v>
      </c>
      <c r="K167" s="32">
        <v>1</v>
      </c>
      <c r="L167" s="31" t="s">
        <v>24</v>
      </c>
      <c r="M167" s="32"/>
      <c r="N167" s="32"/>
      <c r="O167" s="32"/>
      <c r="P167" s="32"/>
      <c r="Q167" s="32"/>
      <c r="R167" s="31" t="s">
        <v>15</v>
      </c>
      <c r="S167" s="34">
        <f t="shared" ref="S167:S171" si="18">H167*K167</f>
        <v>5000000</v>
      </c>
    </row>
    <row r="168" spans="1:19" ht="14.65" customHeight="1">
      <c r="A168" s="25"/>
      <c r="B168" s="69"/>
      <c r="C168" s="133"/>
      <c r="D168" s="38"/>
      <c r="E168" s="39"/>
      <c r="F168" s="40"/>
      <c r="G168" s="43" t="s">
        <v>216</v>
      </c>
      <c r="H168" s="42">
        <v>4000000</v>
      </c>
      <c r="I168" s="43" t="s">
        <v>11</v>
      </c>
      <c r="J168" s="43" t="s">
        <v>12</v>
      </c>
      <c r="K168" s="45">
        <v>1</v>
      </c>
      <c r="L168" s="43" t="s">
        <v>24</v>
      </c>
      <c r="M168" s="45"/>
      <c r="N168" s="45"/>
      <c r="O168" s="45"/>
      <c r="P168" s="45"/>
      <c r="Q168" s="45"/>
      <c r="R168" s="43" t="s">
        <v>15</v>
      </c>
      <c r="S168" s="47">
        <f t="shared" si="18"/>
        <v>4000000</v>
      </c>
    </row>
    <row r="169" spans="1:19" ht="14.65" customHeight="1">
      <c r="A169" s="25"/>
      <c r="B169" s="69"/>
      <c r="C169" s="167" t="s">
        <v>142</v>
      </c>
      <c r="D169" s="27">
        <v>6000000</v>
      </c>
      <c r="E169" s="28">
        <f>SUM(S169:S170)</f>
        <v>6000000</v>
      </c>
      <c r="F169" s="117">
        <f>E169-D169</f>
        <v>0</v>
      </c>
      <c r="G169" s="31" t="s">
        <v>217</v>
      </c>
      <c r="H169" s="30">
        <v>300000</v>
      </c>
      <c r="I169" s="31" t="s">
        <v>11</v>
      </c>
      <c r="J169" s="31" t="s">
        <v>12</v>
      </c>
      <c r="K169" s="32">
        <v>12</v>
      </c>
      <c r="L169" s="31" t="s">
        <v>22</v>
      </c>
      <c r="M169" s="32"/>
      <c r="N169" s="32"/>
      <c r="O169" s="32"/>
      <c r="P169" s="32"/>
      <c r="Q169" s="32"/>
      <c r="R169" s="31" t="s">
        <v>15</v>
      </c>
      <c r="S169" s="34">
        <f t="shared" ref="S169" si="19">H169*K169</f>
        <v>3600000</v>
      </c>
    </row>
    <row r="170" spans="1:19" ht="14.65" customHeight="1">
      <c r="A170" s="25"/>
      <c r="B170" s="69"/>
      <c r="C170" s="132"/>
      <c r="D170" s="11"/>
      <c r="E170" s="53"/>
      <c r="F170" s="128"/>
      <c r="G170" s="56" t="s">
        <v>218</v>
      </c>
      <c r="H170" s="55">
        <v>200000</v>
      </c>
      <c r="I170" s="56" t="s">
        <v>11</v>
      </c>
      <c r="J170" s="56" t="s">
        <v>12</v>
      </c>
      <c r="K170" s="15">
        <v>12</v>
      </c>
      <c r="L170" s="56" t="s">
        <v>22</v>
      </c>
      <c r="M170" s="15"/>
      <c r="N170" s="15"/>
      <c r="O170" s="15"/>
      <c r="P170" s="15"/>
      <c r="Q170" s="15"/>
      <c r="R170" s="56" t="s">
        <v>15</v>
      </c>
      <c r="S170" s="124">
        <f t="shared" si="18"/>
        <v>2400000</v>
      </c>
    </row>
    <row r="171" spans="1:19" ht="14.65" customHeight="1">
      <c r="A171" s="25"/>
      <c r="B171" s="69"/>
      <c r="C171" s="168" t="s">
        <v>143</v>
      </c>
      <c r="D171" s="17">
        <v>5000000</v>
      </c>
      <c r="E171" s="18">
        <f>S171</f>
        <v>7500000</v>
      </c>
      <c r="F171" s="68">
        <f>E171-D171</f>
        <v>2500000</v>
      </c>
      <c r="G171" s="21" t="s">
        <v>219</v>
      </c>
      <c r="H171" s="20">
        <v>750000</v>
      </c>
      <c r="I171" s="21" t="s">
        <v>11</v>
      </c>
      <c r="J171" s="21" t="s">
        <v>12</v>
      </c>
      <c r="K171" s="22">
        <v>10</v>
      </c>
      <c r="L171" s="21" t="s">
        <v>27</v>
      </c>
      <c r="M171" s="22"/>
      <c r="N171" s="22"/>
      <c r="O171" s="22"/>
      <c r="P171" s="22"/>
      <c r="Q171" s="22"/>
      <c r="R171" s="21" t="s">
        <v>15</v>
      </c>
      <c r="S171" s="23">
        <f t="shared" si="18"/>
        <v>7500000</v>
      </c>
    </row>
    <row r="172" spans="1:19" ht="14.65" customHeight="1">
      <c r="A172" s="25"/>
      <c r="B172" s="69"/>
      <c r="C172" s="167" t="s">
        <v>144</v>
      </c>
      <c r="D172" s="27">
        <v>80000000</v>
      </c>
      <c r="E172" s="28">
        <f>SUM(S172:S173)</f>
        <v>42000000</v>
      </c>
      <c r="F172" s="117">
        <f>E172-D172</f>
        <v>-38000000</v>
      </c>
      <c r="G172" s="31" t="s">
        <v>220</v>
      </c>
      <c r="H172" s="30">
        <v>3000000</v>
      </c>
      <c r="I172" s="31" t="s">
        <v>11</v>
      </c>
      <c r="J172" s="31" t="s">
        <v>12</v>
      </c>
      <c r="K172" s="32">
        <v>12</v>
      </c>
      <c r="L172" s="31" t="s">
        <v>22</v>
      </c>
      <c r="M172" s="32"/>
      <c r="N172" s="32"/>
      <c r="O172" s="32"/>
      <c r="P172" s="32"/>
      <c r="Q172" s="32"/>
      <c r="R172" s="31" t="s">
        <v>15</v>
      </c>
      <c r="S172" s="34">
        <f>H172*K172</f>
        <v>36000000</v>
      </c>
    </row>
    <row r="173" spans="1:19" ht="14.65" customHeight="1">
      <c r="A173" s="25"/>
      <c r="B173" s="69"/>
      <c r="C173" s="133"/>
      <c r="D173" s="38"/>
      <c r="E173" s="39"/>
      <c r="F173" s="125"/>
      <c r="G173" s="43" t="s">
        <v>221</v>
      </c>
      <c r="H173" s="42">
        <v>500000</v>
      </c>
      <c r="I173" s="43" t="s">
        <v>11</v>
      </c>
      <c r="J173" s="43" t="s">
        <v>12</v>
      </c>
      <c r="K173" s="45">
        <v>12</v>
      </c>
      <c r="L173" s="43" t="s">
        <v>22</v>
      </c>
      <c r="M173" s="45"/>
      <c r="N173" s="45"/>
      <c r="O173" s="45"/>
      <c r="P173" s="45"/>
      <c r="Q173" s="45"/>
      <c r="R173" s="46" t="s">
        <v>15</v>
      </c>
      <c r="S173" s="47">
        <f>H173*12</f>
        <v>6000000</v>
      </c>
    </row>
    <row r="174" spans="1:19" ht="14.1" customHeight="1">
      <c r="A174" s="25"/>
      <c r="B174" s="19" t="s">
        <v>145</v>
      </c>
      <c r="C174" s="61"/>
      <c r="D174" s="17">
        <f>D175</f>
        <v>11000000</v>
      </c>
      <c r="E174" s="18">
        <f>E175</f>
        <v>8800000</v>
      </c>
      <c r="F174" s="68">
        <f>E174-D174</f>
        <v>-2200000</v>
      </c>
      <c r="G174" s="21"/>
      <c r="H174" s="20"/>
      <c r="I174" s="21"/>
      <c r="J174" s="21"/>
      <c r="K174" s="22"/>
      <c r="L174" s="21"/>
      <c r="M174" s="22"/>
      <c r="N174" s="22"/>
      <c r="O174" s="22"/>
      <c r="P174" s="22"/>
      <c r="Q174" s="22"/>
      <c r="R174" s="21"/>
      <c r="S174" s="23"/>
    </row>
    <row r="175" spans="1:19" ht="14.1" customHeight="1">
      <c r="A175" s="25"/>
      <c r="B175" s="69"/>
      <c r="C175" s="177" t="s">
        <v>146</v>
      </c>
      <c r="D175" s="27">
        <v>11000000</v>
      </c>
      <c r="E175" s="28">
        <f>SUM(S175:S178)</f>
        <v>8800000</v>
      </c>
      <c r="F175" s="117">
        <f>E175-D175</f>
        <v>-2200000</v>
      </c>
      <c r="G175" s="31" t="s">
        <v>222</v>
      </c>
      <c r="H175" s="30">
        <v>400000</v>
      </c>
      <c r="I175" s="31" t="s">
        <v>11</v>
      </c>
      <c r="J175" s="31" t="s">
        <v>12</v>
      </c>
      <c r="K175" s="32">
        <v>12</v>
      </c>
      <c r="L175" s="31" t="s">
        <v>22</v>
      </c>
      <c r="M175" s="32"/>
      <c r="N175" s="32"/>
      <c r="O175" s="32"/>
      <c r="P175" s="32"/>
      <c r="Q175" s="32"/>
      <c r="R175" s="33" t="s">
        <v>15</v>
      </c>
      <c r="S175" s="34">
        <f>H175*K175</f>
        <v>4800000</v>
      </c>
    </row>
    <row r="176" spans="1:19" ht="14.1" customHeight="1">
      <c r="A176" s="25"/>
      <c r="B176" s="69"/>
      <c r="C176" s="133"/>
      <c r="D176" s="38"/>
      <c r="E176" s="39"/>
      <c r="F176" s="125"/>
      <c r="G176" s="43" t="s">
        <v>223</v>
      </c>
      <c r="H176" s="42">
        <v>1000000</v>
      </c>
      <c r="I176" s="43" t="s">
        <v>11</v>
      </c>
      <c r="J176" s="43" t="s">
        <v>12</v>
      </c>
      <c r="K176" s="45">
        <v>1</v>
      </c>
      <c r="L176" s="43" t="s">
        <v>31</v>
      </c>
      <c r="M176" s="45"/>
      <c r="N176" s="45"/>
      <c r="O176" s="45"/>
      <c r="P176" s="45"/>
      <c r="Q176" s="45"/>
      <c r="R176" s="46" t="s">
        <v>15</v>
      </c>
      <c r="S176" s="47">
        <f>H176*K176</f>
        <v>1000000</v>
      </c>
    </row>
    <row r="177" spans="1:19" ht="14.1" customHeight="1">
      <c r="A177" s="25"/>
      <c r="B177" s="69"/>
      <c r="C177" s="154"/>
      <c r="D177" s="38"/>
      <c r="E177" s="39"/>
      <c r="F177" s="125"/>
      <c r="G177" s="43" t="s">
        <v>224</v>
      </c>
      <c r="H177" s="42">
        <v>2000000</v>
      </c>
      <c r="I177" s="43" t="s">
        <v>11</v>
      </c>
      <c r="J177" s="43" t="s">
        <v>12</v>
      </c>
      <c r="K177" s="156">
        <v>1</v>
      </c>
      <c r="L177" s="43" t="s">
        <v>31</v>
      </c>
      <c r="M177" s="156"/>
      <c r="N177" s="156"/>
      <c r="O177" s="156"/>
      <c r="P177" s="156"/>
      <c r="Q177" s="156"/>
      <c r="R177" s="46" t="s">
        <v>15</v>
      </c>
      <c r="S177" s="47">
        <f>H177*K177</f>
        <v>2000000</v>
      </c>
    </row>
    <row r="178" spans="1:19" ht="14.1" customHeight="1">
      <c r="A178" s="25"/>
      <c r="B178" s="69"/>
      <c r="C178" s="132"/>
      <c r="D178" s="11"/>
      <c r="E178" s="53"/>
      <c r="F178" s="128"/>
      <c r="G178" s="56" t="s">
        <v>225</v>
      </c>
      <c r="H178" s="55">
        <v>1000000</v>
      </c>
      <c r="I178" s="56" t="s">
        <v>11</v>
      </c>
      <c r="J178" s="56" t="s">
        <v>12</v>
      </c>
      <c r="K178" s="15">
        <v>1</v>
      </c>
      <c r="L178" s="56" t="s">
        <v>31</v>
      </c>
      <c r="M178" s="15"/>
      <c r="N178" s="15"/>
      <c r="O178" s="15"/>
      <c r="P178" s="15"/>
      <c r="Q178" s="15"/>
      <c r="R178" s="58" t="s">
        <v>15</v>
      </c>
      <c r="S178" s="124">
        <f>H178*K178</f>
        <v>1000000</v>
      </c>
    </row>
    <row r="179" spans="1:19" ht="14.45" customHeight="1">
      <c r="A179" s="143" t="s">
        <v>147</v>
      </c>
      <c r="B179" s="21"/>
      <c r="C179" s="72"/>
      <c r="D179" s="17">
        <f>D180</f>
        <v>30000000</v>
      </c>
      <c r="E179" s="18">
        <f>E180</f>
        <v>13033260</v>
      </c>
      <c r="F179" s="68" t="s">
        <v>20</v>
      </c>
      <c r="G179" s="21"/>
      <c r="H179" s="20"/>
      <c r="I179" s="21"/>
      <c r="J179" s="21"/>
      <c r="K179" s="22"/>
      <c r="L179" s="21"/>
      <c r="M179" s="22"/>
      <c r="N179" s="22"/>
      <c r="O179" s="22"/>
      <c r="P179" s="22"/>
      <c r="Q179" s="22"/>
      <c r="R179" s="21"/>
      <c r="S179" s="23"/>
    </row>
    <row r="180" spans="1:19" ht="14.45" customHeight="1">
      <c r="A180" s="24"/>
      <c r="B180" s="19" t="s">
        <v>148</v>
      </c>
      <c r="C180" s="72"/>
      <c r="D180" s="27">
        <f>D181</f>
        <v>30000000</v>
      </c>
      <c r="E180" s="28">
        <f>E181</f>
        <v>13033260</v>
      </c>
      <c r="F180" s="117" t="s">
        <v>20</v>
      </c>
      <c r="G180" s="31"/>
      <c r="H180" s="30"/>
      <c r="I180" s="31"/>
      <c r="J180" s="31"/>
      <c r="K180" s="32"/>
      <c r="L180" s="31"/>
      <c r="M180" s="32"/>
      <c r="N180" s="32"/>
      <c r="O180" s="32"/>
      <c r="P180" s="32"/>
      <c r="Q180" s="32"/>
      <c r="R180" s="31"/>
      <c r="S180" s="34"/>
    </row>
    <row r="181" spans="1:19" ht="14.45" customHeight="1">
      <c r="A181" s="25"/>
      <c r="B181" s="69"/>
      <c r="C181" s="177" t="s">
        <v>149</v>
      </c>
      <c r="D181" s="27">
        <v>30000000</v>
      </c>
      <c r="E181" s="28">
        <v>13033260</v>
      </c>
      <c r="F181" s="117" t="s">
        <v>20</v>
      </c>
      <c r="G181" s="31" t="s">
        <v>113</v>
      </c>
      <c r="H181" s="30"/>
      <c r="I181" s="31"/>
      <c r="J181" s="31"/>
      <c r="K181" s="32"/>
      <c r="L181" s="31"/>
      <c r="M181" s="32"/>
      <c r="N181" s="32"/>
      <c r="O181" s="32"/>
      <c r="P181" s="32"/>
      <c r="Q181" s="32"/>
      <c r="R181" s="31"/>
      <c r="S181" s="34"/>
    </row>
    <row r="182" spans="1:19" ht="14.1" customHeight="1">
      <c r="A182" s="194" t="s">
        <v>150</v>
      </c>
      <c r="B182" s="204"/>
      <c r="C182" s="72"/>
      <c r="D182" s="17">
        <f>D183</f>
        <v>5000000</v>
      </c>
      <c r="E182" s="18">
        <f>E183</f>
        <v>4000000</v>
      </c>
      <c r="F182" s="62">
        <f>E182-D182</f>
        <v>-1000000</v>
      </c>
      <c r="G182" s="21"/>
      <c r="H182" s="20"/>
      <c r="I182" s="21"/>
      <c r="J182" s="21"/>
      <c r="K182" s="22"/>
      <c r="L182" s="21"/>
      <c r="M182" s="22"/>
      <c r="N182" s="22"/>
      <c r="O182" s="22"/>
      <c r="P182" s="22"/>
      <c r="Q182" s="22"/>
      <c r="R182" s="21"/>
      <c r="S182" s="23"/>
    </row>
    <row r="183" spans="1:19" ht="14.1" customHeight="1">
      <c r="A183" s="92"/>
      <c r="B183" s="171" t="s">
        <v>151</v>
      </c>
      <c r="C183" s="74"/>
      <c r="D183" s="17">
        <f>D184</f>
        <v>5000000</v>
      </c>
      <c r="E183" s="18">
        <f>E184</f>
        <v>4000000</v>
      </c>
      <c r="F183" s="70">
        <f t="shared" ref="F183:F187" si="20">E183-D183</f>
        <v>-1000000</v>
      </c>
      <c r="G183" s="21"/>
      <c r="H183" s="20"/>
      <c r="I183" s="21"/>
      <c r="J183" s="21"/>
      <c r="K183" s="22"/>
      <c r="L183" s="21"/>
      <c r="M183" s="22"/>
      <c r="N183" s="22"/>
      <c r="O183" s="22"/>
      <c r="P183" s="22"/>
      <c r="Q183" s="22"/>
      <c r="R183" s="21"/>
      <c r="S183" s="23"/>
    </row>
    <row r="184" spans="1:19" ht="14.1" customHeight="1">
      <c r="A184" s="93"/>
      <c r="B184" s="35"/>
      <c r="C184" s="170" t="s">
        <v>152</v>
      </c>
      <c r="D184" s="38">
        <v>5000000</v>
      </c>
      <c r="E184" s="39">
        <v>4000000</v>
      </c>
      <c r="F184" s="70">
        <f t="shared" si="20"/>
        <v>-1000000</v>
      </c>
      <c r="G184" s="43"/>
      <c r="H184" s="42"/>
      <c r="I184" s="43"/>
      <c r="J184" s="43"/>
      <c r="K184" s="45"/>
      <c r="L184" s="43"/>
      <c r="M184" s="45"/>
      <c r="N184" s="45"/>
      <c r="O184" s="45"/>
      <c r="P184" s="45"/>
      <c r="Q184" s="45"/>
      <c r="R184" s="43"/>
      <c r="S184" s="47"/>
    </row>
    <row r="185" spans="1:19" ht="14.1" customHeight="1">
      <c r="A185" s="144" t="s">
        <v>153</v>
      </c>
      <c r="B185" s="91"/>
      <c r="C185" s="72"/>
      <c r="D185" s="17">
        <f>D186</f>
        <v>8230400</v>
      </c>
      <c r="E185" s="18">
        <f>E186</f>
        <v>6381410</v>
      </c>
      <c r="F185" s="70">
        <f t="shared" si="20"/>
        <v>-1848990</v>
      </c>
      <c r="G185" s="21"/>
      <c r="H185" s="20"/>
      <c r="I185" s="21"/>
      <c r="J185" s="21"/>
      <c r="K185" s="22"/>
      <c r="L185" s="21"/>
      <c r="M185" s="22"/>
      <c r="N185" s="22"/>
      <c r="O185" s="22"/>
      <c r="P185" s="22"/>
      <c r="Q185" s="22"/>
      <c r="R185" s="21"/>
      <c r="S185" s="23"/>
    </row>
    <row r="186" spans="1:19" ht="14.1" customHeight="1">
      <c r="A186" s="92"/>
      <c r="B186" s="213" t="s">
        <v>154</v>
      </c>
      <c r="C186" s="214"/>
      <c r="D186" s="27">
        <f>D187</f>
        <v>8230400</v>
      </c>
      <c r="E186" s="28">
        <f>E187</f>
        <v>6381410</v>
      </c>
      <c r="F186" s="70">
        <f t="shared" si="20"/>
        <v>-1848990</v>
      </c>
      <c r="G186" s="31"/>
      <c r="H186" s="30"/>
      <c r="I186" s="31"/>
      <c r="J186" s="31"/>
      <c r="K186" s="32"/>
      <c r="L186" s="31"/>
      <c r="M186" s="32"/>
      <c r="N186" s="32"/>
      <c r="O186" s="32"/>
      <c r="P186" s="32"/>
      <c r="Q186" s="32"/>
      <c r="R186" s="31"/>
      <c r="S186" s="34"/>
    </row>
    <row r="187" spans="1:19" ht="14.1" customHeight="1">
      <c r="A187" s="93"/>
      <c r="B187" s="26"/>
      <c r="C187" s="167" t="s">
        <v>155</v>
      </c>
      <c r="D187" s="27">
        <v>8230400</v>
      </c>
      <c r="E187" s="28">
        <f>S187</f>
        <v>6381410</v>
      </c>
      <c r="F187" s="70">
        <f t="shared" si="20"/>
        <v>-1848990</v>
      </c>
      <c r="G187" s="31"/>
      <c r="H187" s="146">
        <f>E4</f>
        <v>2127136240</v>
      </c>
      <c r="I187" s="31" t="s">
        <v>101</v>
      </c>
      <c r="J187" s="31" t="s">
        <v>102</v>
      </c>
      <c r="K187" s="161">
        <v>3.0000000000000001E-3</v>
      </c>
      <c r="L187" s="31"/>
      <c r="M187" s="32"/>
      <c r="N187" s="32"/>
      <c r="O187" s="32"/>
      <c r="P187" s="32"/>
      <c r="Q187" s="32"/>
      <c r="R187" s="33" t="s">
        <v>107</v>
      </c>
      <c r="S187" s="34">
        <f>ROUND(H187*K187,-1)</f>
        <v>6381410</v>
      </c>
    </row>
    <row r="188" spans="1:19" ht="14.1" customHeight="1">
      <c r="A188" s="194" t="s">
        <v>156</v>
      </c>
      <c r="B188" s="204"/>
      <c r="C188" s="72"/>
      <c r="D188" s="17">
        <f>D189</f>
        <v>84000000</v>
      </c>
      <c r="E188" s="18">
        <f>E189</f>
        <v>34800000</v>
      </c>
      <c r="F188" s="68">
        <f t="shared" ref="F188:F193" si="21">E188-D188</f>
        <v>-49200000</v>
      </c>
      <c r="G188" s="21"/>
      <c r="H188" s="20"/>
      <c r="I188" s="21"/>
      <c r="J188" s="21"/>
      <c r="K188" s="22"/>
      <c r="L188" s="21"/>
      <c r="M188" s="22"/>
      <c r="N188" s="22"/>
      <c r="O188" s="22"/>
      <c r="P188" s="22"/>
      <c r="Q188" s="22"/>
      <c r="R188" s="21"/>
      <c r="S188" s="23"/>
    </row>
    <row r="189" spans="1:19" ht="14.1" customHeight="1">
      <c r="A189" s="92"/>
      <c r="B189" s="213" t="s">
        <v>157</v>
      </c>
      <c r="C189" s="214"/>
      <c r="D189" s="27">
        <f>D190</f>
        <v>84000000</v>
      </c>
      <c r="E189" s="28">
        <f>E190</f>
        <v>34800000</v>
      </c>
      <c r="F189" s="68">
        <f t="shared" si="21"/>
        <v>-49200000</v>
      </c>
      <c r="G189" s="31"/>
      <c r="H189" s="30"/>
      <c r="I189" s="31"/>
      <c r="J189" s="31"/>
      <c r="K189" s="32"/>
      <c r="L189" s="31"/>
      <c r="M189" s="32"/>
      <c r="N189" s="32"/>
      <c r="O189" s="32"/>
      <c r="P189" s="32"/>
      <c r="Q189" s="32"/>
      <c r="R189" s="31"/>
      <c r="S189" s="34"/>
    </row>
    <row r="190" spans="1:19" ht="14.1" customHeight="1">
      <c r="A190" s="93"/>
      <c r="B190" s="26"/>
      <c r="C190" s="177" t="s">
        <v>158</v>
      </c>
      <c r="D190" s="27">
        <v>84000000</v>
      </c>
      <c r="E190" s="28">
        <f>S190</f>
        <v>34800000</v>
      </c>
      <c r="F190" s="68">
        <f t="shared" si="21"/>
        <v>-49200000</v>
      </c>
      <c r="G190" s="31" t="s">
        <v>226</v>
      </c>
      <c r="H190" s="30">
        <v>2900000</v>
      </c>
      <c r="I190" s="31" t="s">
        <v>103</v>
      </c>
      <c r="J190" s="31" t="s">
        <v>102</v>
      </c>
      <c r="K190" s="147">
        <v>12</v>
      </c>
      <c r="L190" s="31" t="s">
        <v>103</v>
      </c>
      <c r="M190" s="32"/>
      <c r="N190" s="32"/>
      <c r="O190" s="32"/>
      <c r="P190" s="32"/>
      <c r="Q190" s="32"/>
      <c r="R190" s="33" t="s">
        <v>15</v>
      </c>
      <c r="S190" s="34">
        <f>H190*K190</f>
        <v>34800000</v>
      </c>
    </row>
    <row r="191" spans="1:19" ht="14.1" customHeight="1">
      <c r="A191" s="194" t="s">
        <v>159</v>
      </c>
      <c r="B191" s="204"/>
      <c r="C191" s="72"/>
      <c r="D191" s="17">
        <f>D192</f>
        <v>120000000</v>
      </c>
      <c r="E191" s="18">
        <f>E192+E195</f>
        <v>60000000</v>
      </c>
      <c r="F191" s="68">
        <f t="shared" si="21"/>
        <v>-60000000</v>
      </c>
      <c r="G191" s="21"/>
      <c r="H191" s="20"/>
      <c r="I191" s="21"/>
      <c r="J191" s="21"/>
      <c r="K191" s="22"/>
      <c r="L191" s="21"/>
      <c r="M191" s="22"/>
      <c r="N191" s="22"/>
      <c r="O191" s="22"/>
      <c r="P191" s="22"/>
      <c r="Q191" s="22"/>
      <c r="R191" s="21"/>
      <c r="S191" s="23"/>
    </row>
    <row r="192" spans="1:19" ht="14.1" customHeight="1">
      <c r="A192" s="92"/>
      <c r="B192" s="166" t="s">
        <v>160</v>
      </c>
      <c r="C192" s="97"/>
      <c r="D192" s="27">
        <f>D193</f>
        <v>120000000</v>
      </c>
      <c r="E192" s="28">
        <f>E193</f>
        <v>60000000</v>
      </c>
      <c r="F192" s="68">
        <f t="shared" si="21"/>
        <v>-60000000</v>
      </c>
      <c r="G192" s="31"/>
      <c r="H192" s="30"/>
      <c r="I192" s="31"/>
      <c r="J192" s="31"/>
      <c r="K192" s="32"/>
      <c r="L192" s="31"/>
      <c r="M192" s="32"/>
      <c r="N192" s="32"/>
      <c r="O192" s="32"/>
      <c r="P192" s="32"/>
      <c r="Q192" s="32"/>
      <c r="R192" s="31"/>
      <c r="S192" s="34"/>
    </row>
    <row r="193" spans="1:19" ht="14.1" customHeight="1">
      <c r="A193" s="148"/>
      <c r="B193" s="149"/>
      <c r="C193" s="160" t="s">
        <v>161</v>
      </c>
      <c r="D193" s="136">
        <v>120000000</v>
      </c>
      <c r="E193" s="137">
        <f>S193</f>
        <v>60000000</v>
      </c>
      <c r="F193" s="138">
        <f t="shared" si="21"/>
        <v>-60000000</v>
      </c>
      <c r="G193" s="139" t="s">
        <v>227</v>
      </c>
      <c r="H193" s="140">
        <v>5000000</v>
      </c>
      <c r="I193" s="139" t="s">
        <v>11</v>
      </c>
      <c r="J193" s="139" t="s">
        <v>12</v>
      </c>
      <c r="K193" s="141">
        <v>12</v>
      </c>
      <c r="L193" s="139" t="s">
        <v>22</v>
      </c>
      <c r="M193" s="141"/>
      <c r="N193" s="141"/>
      <c r="O193" s="141"/>
      <c r="P193" s="141"/>
      <c r="Q193" s="141"/>
      <c r="R193" s="150" t="s">
        <v>15</v>
      </c>
      <c r="S193" s="142">
        <f>ROUND(H193*K193,-1)</f>
        <v>60000000</v>
      </c>
    </row>
  </sheetData>
  <mergeCells count="29">
    <mergeCell ref="B189:C189"/>
    <mergeCell ref="A191:B191"/>
    <mergeCell ref="A182:B182"/>
    <mergeCell ref="B186:C186"/>
    <mergeCell ref="A188:B188"/>
    <mergeCell ref="A149:C149"/>
    <mergeCell ref="B150:C150"/>
    <mergeCell ref="A154:B154"/>
    <mergeCell ref="B155:C155"/>
    <mergeCell ref="K95:L95"/>
    <mergeCell ref="K96:L96"/>
    <mergeCell ref="K97:L97"/>
    <mergeCell ref="K98:L98"/>
    <mergeCell ref="B101:C101"/>
    <mergeCell ref="G148:S148"/>
    <mergeCell ref="A79:C79"/>
    <mergeCell ref="A80:C80"/>
    <mergeCell ref="K94:L94"/>
    <mergeCell ref="A22:C22"/>
    <mergeCell ref="A1:S1"/>
    <mergeCell ref="G3:S3"/>
    <mergeCell ref="A4:C4"/>
    <mergeCell ref="A5:C5"/>
    <mergeCell ref="B6:C6"/>
    <mergeCell ref="B23:C23"/>
    <mergeCell ref="A69:C69"/>
    <mergeCell ref="B70:C70"/>
    <mergeCell ref="A76:S76"/>
    <mergeCell ref="G78:S78"/>
  </mergeCells>
  <phoneticPr fontId="2" type="noConversion"/>
  <pageMargins left="0.39370078740157483" right="0.39370078740157483" top="0.78740157480314965" bottom="0.59055118110236227" header="0" footer="0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0"/>
  <sheetViews>
    <sheetView zoomScaleNormal="100" workbookViewId="0">
      <selection sqref="A1:G1"/>
    </sheetView>
  </sheetViews>
  <sheetFormatPr defaultRowHeight="13.5"/>
  <cols>
    <col min="1" max="1" width="3" customWidth="1"/>
    <col min="2" max="2" width="3.109375" customWidth="1"/>
    <col min="3" max="3" width="15.88671875" customWidth="1"/>
    <col min="4" max="5" width="10" bestFit="1" customWidth="1"/>
    <col min="6" max="6" width="9.33203125" bestFit="1" customWidth="1"/>
    <col min="7" max="7" width="38.88671875" customWidth="1"/>
  </cols>
  <sheetData>
    <row r="1" spans="1:7" s="224" customFormat="1" ht="49.5" customHeight="1">
      <c r="A1" s="223" t="s">
        <v>299</v>
      </c>
      <c r="B1" s="223"/>
      <c r="C1" s="223"/>
      <c r="D1" s="223"/>
      <c r="E1" s="223"/>
      <c r="F1" s="223"/>
      <c r="G1" s="223"/>
    </row>
    <row r="2" spans="1:7" s="224" customFormat="1" ht="16.5" customHeight="1">
      <c r="A2" s="266" t="s">
        <v>297</v>
      </c>
      <c r="B2" s="266"/>
      <c r="C2" s="266"/>
    </row>
    <row r="3" spans="1:7" s="232" customFormat="1" ht="17.100000000000001" customHeight="1">
      <c r="A3" s="267" t="s">
        <v>237</v>
      </c>
      <c r="B3" s="267"/>
      <c r="C3" s="267"/>
      <c r="D3" s="268" t="s">
        <v>278</v>
      </c>
      <c r="E3" s="268" t="s">
        <v>279</v>
      </c>
      <c r="F3" s="269" t="s">
        <v>238</v>
      </c>
      <c r="G3" s="273" t="s">
        <v>283</v>
      </c>
    </row>
    <row r="4" spans="1:7" s="232" customFormat="1" ht="17.100000000000001" customHeight="1">
      <c r="A4" s="233" t="s">
        <v>239</v>
      </c>
      <c r="B4" s="233" t="s">
        <v>2</v>
      </c>
      <c r="C4" s="239" t="s">
        <v>240</v>
      </c>
      <c r="D4" s="268"/>
      <c r="E4" s="268"/>
      <c r="F4" s="269"/>
      <c r="G4" s="274"/>
    </row>
    <row r="5" spans="1:7" s="224" customFormat="1" ht="17.100000000000001" customHeight="1">
      <c r="A5" s="242" t="s">
        <v>243</v>
      </c>
      <c r="B5" s="242"/>
      <c r="C5" s="242"/>
      <c r="D5" s="241">
        <v>528450650</v>
      </c>
      <c r="E5" s="241">
        <v>401654140</v>
      </c>
      <c r="F5" s="241">
        <v>-126796510</v>
      </c>
      <c r="G5" s="233"/>
    </row>
    <row r="6" spans="1:7" s="224" customFormat="1" ht="17.100000000000001" customHeight="1">
      <c r="A6" s="253"/>
      <c r="B6" s="242" t="s">
        <v>244</v>
      </c>
      <c r="C6" s="242"/>
      <c r="D6" s="241">
        <v>528450650</v>
      </c>
      <c r="E6" s="241">
        <v>401654140</v>
      </c>
      <c r="F6" s="241">
        <v>-126796510</v>
      </c>
      <c r="G6" s="233"/>
    </row>
    <row r="7" spans="1:7" s="224" customFormat="1" ht="17.100000000000001" customHeight="1">
      <c r="A7" s="254"/>
      <c r="B7" s="233"/>
      <c r="C7" s="233" t="s">
        <v>246</v>
      </c>
      <c r="D7" s="241">
        <v>528450650</v>
      </c>
      <c r="E7" s="241">
        <v>401654140</v>
      </c>
      <c r="F7" s="241">
        <v>-126796510</v>
      </c>
      <c r="G7" s="233" t="s">
        <v>284</v>
      </c>
    </row>
    <row r="8" spans="1:7" s="224" customFormat="1" ht="17.100000000000001" customHeight="1">
      <c r="A8" s="242" t="s">
        <v>248</v>
      </c>
      <c r="B8" s="242"/>
      <c r="C8" s="242"/>
      <c r="D8" s="241">
        <v>173429350</v>
      </c>
      <c r="E8" s="241">
        <v>160428900</v>
      </c>
      <c r="F8" s="241">
        <v>-13000450</v>
      </c>
      <c r="G8" s="233"/>
    </row>
    <row r="9" spans="1:7" s="224" customFormat="1" ht="17.100000000000001" customHeight="1">
      <c r="A9" s="253"/>
      <c r="B9" s="242" t="s">
        <v>249</v>
      </c>
      <c r="C9" s="242"/>
      <c r="D9" s="241">
        <v>173429350</v>
      </c>
      <c r="E9" s="241">
        <v>160428900</v>
      </c>
      <c r="F9" s="241">
        <v>-13000450</v>
      </c>
      <c r="G9" s="233"/>
    </row>
    <row r="10" spans="1:7" s="224" customFormat="1" ht="17.100000000000001" customHeight="1">
      <c r="A10" s="254"/>
      <c r="B10" s="233"/>
      <c r="C10" s="233" t="s">
        <v>251</v>
      </c>
      <c r="D10" s="241">
        <v>173429350</v>
      </c>
      <c r="E10" s="241">
        <v>160428900</v>
      </c>
      <c r="F10" s="241">
        <v>-13000450</v>
      </c>
      <c r="G10" s="233" t="s">
        <v>285</v>
      </c>
    </row>
    <row r="11" spans="1:7" s="224" customFormat="1" ht="17.100000000000001" customHeight="1">
      <c r="A11" s="242" t="s">
        <v>48</v>
      </c>
      <c r="B11" s="242"/>
      <c r="C11" s="242"/>
      <c r="D11" s="241">
        <v>35000000</v>
      </c>
      <c r="E11" s="241">
        <v>20000000</v>
      </c>
      <c r="F11" s="241">
        <v>-15000000</v>
      </c>
      <c r="G11" s="233"/>
    </row>
    <row r="12" spans="1:7" s="224" customFormat="1" ht="17.100000000000001" customHeight="1">
      <c r="A12" s="253"/>
      <c r="B12" s="242" t="s">
        <v>49</v>
      </c>
      <c r="C12" s="242"/>
      <c r="D12" s="241">
        <v>35000000</v>
      </c>
      <c r="E12" s="241">
        <v>20000000</v>
      </c>
      <c r="F12" s="241">
        <v>-15000000</v>
      </c>
      <c r="G12" s="233"/>
    </row>
    <row r="13" spans="1:7" s="224" customFormat="1" ht="17.100000000000001" customHeight="1">
      <c r="A13" s="254"/>
      <c r="B13" s="233"/>
      <c r="C13" s="233" t="s">
        <v>254</v>
      </c>
      <c r="D13" s="241">
        <v>20000000</v>
      </c>
      <c r="E13" s="241">
        <v>5000000</v>
      </c>
      <c r="F13" s="241">
        <v>-15000000</v>
      </c>
      <c r="G13" s="233" t="s">
        <v>286</v>
      </c>
    </row>
    <row r="14" spans="1:7" s="224" customFormat="1" ht="17.100000000000001" customHeight="1">
      <c r="A14" s="242" t="s">
        <v>51</v>
      </c>
      <c r="B14" s="242"/>
      <c r="C14" s="242"/>
      <c r="D14" s="241">
        <v>1940372850</v>
      </c>
      <c r="E14" s="241">
        <v>1477912950</v>
      </c>
      <c r="F14" s="241">
        <v>-462459900</v>
      </c>
      <c r="G14" s="233"/>
    </row>
    <row r="15" spans="1:7" s="224" customFormat="1" ht="17.100000000000001" customHeight="1">
      <c r="A15" s="253"/>
      <c r="B15" s="242" t="s">
        <v>52</v>
      </c>
      <c r="C15" s="242"/>
      <c r="D15" s="241">
        <v>1940372850</v>
      </c>
      <c r="E15" s="241">
        <v>1477912950</v>
      </c>
      <c r="F15" s="241">
        <v>-462459900</v>
      </c>
      <c r="G15" s="233"/>
    </row>
    <row r="16" spans="1:7" s="224" customFormat="1" ht="17.100000000000001" customHeight="1">
      <c r="A16" s="254"/>
      <c r="B16" s="233"/>
      <c r="C16" s="233" t="s">
        <v>116</v>
      </c>
      <c r="D16" s="241">
        <v>1940372850</v>
      </c>
      <c r="E16" s="241">
        <v>1477912950</v>
      </c>
      <c r="F16" s="241">
        <v>-462459900</v>
      </c>
      <c r="G16" s="233" t="s">
        <v>285</v>
      </c>
    </row>
    <row r="17" spans="1:7" s="224" customFormat="1" ht="17.100000000000001" customHeight="1">
      <c r="A17" s="242" t="s">
        <v>263</v>
      </c>
      <c r="B17" s="242"/>
      <c r="C17" s="242"/>
      <c r="D17" s="241">
        <v>10000000</v>
      </c>
      <c r="E17" s="241">
        <v>9560250</v>
      </c>
      <c r="F17" s="241">
        <v>-439750</v>
      </c>
      <c r="G17" s="233"/>
    </row>
    <row r="18" spans="1:7" s="224" customFormat="1" ht="17.100000000000001" customHeight="1">
      <c r="A18" s="253"/>
      <c r="B18" s="242" t="s">
        <v>265</v>
      </c>
      <c r="C18" s="242"/>
      <c r="D18" s="241">
        <v>10000000</v>
      </c>
      <c r="E18" s="241">
        <v>9560250</v>
      </c>
      <c r="F18" s="241">
        <v>-439750</v>
      </c>
      <c r="G18" s="233"/>
    </row>
    <row r="19" spans="1:7" s="224" customFormat="1" ht="17.100000000000001" customHeight="1">
      <c r="A19" s="244"/>
      <c r="B19" s="233"/>
      <c r="C19" s="233" t="s">
        <v>266</v>
      </c>
      <c r="D19" s="241">
        <v>10000000</v>
      </c>
      <c r="E19" s="241">
        <v>9297720</v>
      </c>
      <c r="F19" s="241">
        <v>-702280</v>
      </c>
      <c r="G19" s="233"/>
    </row>
    <row r="20" spans="1:7" s="224" customFormat="1" ht="17.100000000000001" customHeight="1">
      <c r="A20" s="254"/>
      <c r="B20" s="233"/>
      <c r="C20" s="270" t="s">
        <v>280</v>
      </c>
      <c r="D20" s="241">
        <v>0</v>
      </c>
      <c r="E20" s="241">
        <v>262530</v>
      </c>
      <c r="F20" s="241">
        <v>262530</v>
      </c>
      <c r="G20" s="233" t="s">
        <v>287</v>
      </c>
    </row>
    <row r="21" spans="1:7" s="224" customFormat="1" ht="17.100000000000001" customHeight="1">
      <c r="A21" s="242" t="s">
        <v>58</v>
      </c>
      <c r="B21" s="242"/>
      <c r="C21" s="242"/>
      <c r="D21" s="241">
        <v>46220000</v>
      </c>
      <c r="E21" s="241">
        <v>47580000</v>
      </c>
      <c r="F21" s="241">
        <v>1360000</v>
      </c>
      <c r="G21" s="233"/>
    </row>
    <row r="22" spans="1:7" s="224" customFormat="1" ht="17.100000000000001" customHeight="1">
      <c r="A22" s="253"/>
      <c r="B22" s="242" t="s">
        <v>267</v>
      </c>
      <c r="C22" s="242"/>
      <c r="D22" s="241">
        <v>46220000</v>
      </c>
      <c r="E22" s="241">
        <v>47580000</v>
      </c>
      <c r="F22" s="241">
        <v>1360000</v>
      </c>
      <c r="G22" s="233"/>
    </row>
    <row r="23" spans="1:7" s="224" customFormat="1" ht="17.100000000000001" customHeight="1">
      <c r="A23" s="244"/>
      <c r="B23" s="233"/>
      <c r="C23" s="233" t="s">
        <v>269</v>
      </c>
      <c r="D23" s="241">
        <v>150000</v>
      </c>
      <c r="E23" s="241">
        <v>300000</v>
      </c>
      <c r="F23" s="241">
        <v>150000</v>
      </c>
      <c r="G23" s="233" t="s">
        <v>288</v>
      </c>
    </row>
    <row r="24" spans="1:7" s="224" customFormat="1" ht="17.100000000000001" customHeight="1">
      <c r="A24" s="254"/>
      <c r="B24" s="233"/>
      <c r="C24" s="233" t="s">
        <v>270</v>
      </c>
      <c r="D24" s="241">
        <v>46070000</v>
      </c>
      <c r="E24" s="241">
        <v>47280000</v>
      </c>
      <c r="F24" s="241">
        <v>1210000</v>
      </c>
      <c r="G24" s="233" t="s">
        <v>289</v>
      </c>
    </row>
    <row r="25" spans="1:7" s="224" customFormat="1" ht="20.25" customHeight="1">
      <c r="A25" s="240" t="s">
        <v>298</v>
      </c>
      <c r="B25" s="240"/>
      <c r="C25" s="240"/>
      <c r="D25" s="280"/>
      <c r="E25" s="280"/>
      <c r="F25" s="280"/>
      <c r="G25" s="240"/>
    </row>
    <row r="26" spans="1:7" s="224" customFormat="1" ht="17.100000000000001" customHeight="1">
      <c r="A26" s="242" t="s">
        <v>61</v>
      </c>
      <c r="B26" s="242"/>
      <c r="C26" s="242"/>
      <c r="D26" s="241">
        <v>2012632960</v>
      </c>
      <c r="E26" s="241">
        <v>1635116600</v>
      </c>
      <c r="F26" s="241">
        <v>-377516360</v>
      </c>
      <c r="G26" s="233"/>
    </row>
    <row r="27" spans="1:7" s="224" customFormat="1" ht="17.100000000000001" customHeight="1">
      <c r="A27" s="253"/>
      <c r="B27" s="242" t="s">
        <v>245</v>
      </c>
      <c r="C27" s="242"/>
      <c r="D27" s="241">
        <v>1802732960</v>
      </c>
      <c r="E27" s="241">
        <v>1460885580</v>
      </c>
      <c r="F27" s="241">
        <v>-341847380</v>
      </c>
      <c r="G27" s="233"/>
    </row>
    <row r="28" spans="1:7" s="224" customFormat="1" ht="17.100000000000001" customHeight="1">
      <c r="A28" s="244"/>
      <c r="B28" s="253"/>
      <c r="C28" s="233" t="s">
        <v>247</v>
      </c>
      <c r="D28" s="241">
        <v>839091080</v>
      </c>
      <c r="E28" s="241">
        <v>689090610</v>
      </c>
      <c r="F28" s="241">
        <v>-150000470</v>
      </c>
      <c r="G28" s="277" t="s">
        <v>290</v>
      </c>
    </row>
    <row r="29" spans="1:7" s="224" customFormat="1" ht="17.100000000000001" customHeight="1">
      <c r="A29" s="244"/>
      <c r="B29" s="244"/>
      <c r="C29" s="233" t="s">
        <v>68</v>
      </c>
      <c r="D29" s="241">
        <v>12000000</v>
      </c>
      <c r="E29" s="241">
        <v>11645760</v>
      </c>
      <c r="F29" s="241">
        <v>-354240</v>
      </c>
      <c r="G29" s="278"/>
    </row>
    <row r="30" spans="1:7" s="224" customFormat="1" ht="17.100000000000001" customHeight="1">
      <c r="A30" s="244"/>
      <c r="B30" s="244"/>
      <c r="C30" s="233" t="s">
        <v>250</v>
      </c>
      <c r="D30" s="241">
        <v>609963190</v>
      </c>
      <c r="E30" s="241">
        <v>497215370</v>
      </c>
      <c r="F30" s="241">
        <v>-112747820</v>
      </c>
      <c r="G30" s="278"/>
    </row>
    <row r="31" spans="1:7" s="224" customFormat="1" ht="17.100000000000001" customHeight="1">
      <c r="A31" s="244"/>
      <c r="B31" s="244"/>
      <c r="C31" s="233" t="s">
        <v>252</v>
      </c>
      <c r="D31" s="241">
        <v>120421180</v>
      </c>
      <c r="E31" s="241">
        <v>98858830</v>
      </c>
      <c r="F31" s="241">
        <v>-21562350</v>
      </c>
      <c r="G31" s="278"/>
    </row>
    <row r="32" spans="1:7" s="224" customFormat="1" ht="17.100000000000001" customHeight="1">
      <c r="A32" s="244"/>
      <c r="B32" s="244"/>
      <c r="C32" s="233" t="s">
        <v>120</v>
      </c>
      <c r="D32" s="241">
        <v>131257510</v>
      </c>
      <c r="E32" s="241">
        <v>105075010</v>
      </c>
      <c r="F32" s="241">
        <v>-26182500</v>
      </c>
      <c r="G32" s="278"/>
    </row>
    <row r="33" spans="1:7" s="224" customFormat="1" ht="17.100000000000001" customHeight="1">
      <c r="A33" s="244"/>
      <c r="B33" s="254"/>
      <c r="C33" s="233" t="s">
        <v>121</v>
      </c>
      <c r="D33" s="241">
        <v>90000000</v>
      </c>
      <c r="E33" s="241">
        <v>59000000</v>
      </c>
      <c r="F33" s="241">
        <v>-31000000</v>
      </c>
      <c r="G33" s="279"/>
    </row>
    <row r="34" spans="1:7" s="224" customFormat="1" ht="17.100000000000001" customHeight="1">
      <c r="A34" s="244"/>
      <c r="B34" s="242" t="s">
        <v>127</v>
      </c>
      <c r="C34" s="242"/>
      <c r="D34" s="241">
        <v>22000000</v>
      </c>
      <c r="E34" s="241">
        <v>17700000</v>
      </c>
      <c r="F34" s="241">
        <v>-4300000</v>
      </c>
      <c r="G34" s="233"/>
    </row>
    <row r="35" spans="1:7" s="224" customFormat="1" ht="17.100000000000001" customHeight="1">
      <c r="A35" s="244"/>
      <c r="B35" s="253"/>
      <c r="C35" s="233" t="s">
        <v>256</v>
      </c>
      <c r="D35" s="241">
        <v>12000000</v>
      </c>
      <c r="E35" s="241">
        <v>11500000</v>
      </c>
      <c r="F35" s="241">
        <v>-500000</v>
      </c>
      <c r="G35" s="233" t="s">
        <v>291</v>
      </c>
    </row>
    <row r="36" spans="1:7" s="224" customFormat="1" ht="17.100000000000001" customHeight="1">
      <c r="A36" s="244"/>
      <c r="B36" s="254"/>
      <c r="C36" s="233" t="s">
        <v>130</v>
      </c>
      <c r="D36" s="241">
        <v>5000000</v>
      </c>
      <c r="E36" s="241">
        <v>1200000</v>
      </c>
      <c r="F36" s="241">
        <v>-3800000</v>
      </c>
      <c r="G36" s="233"/>
    </row>
    <row r="37" spans="1:7" s="224" customFormat="1" ht="17.100000000000001" customHeight="1">
      <c r="A37" s="244"/>
      <c r="B37" s="242" t="s">
        <v>131</v>
      </c>
      <c r="C37" s="242"/>
      <c r="D37" s="241">
        <v>187900000</v>
      </c>
      <c r="E37" s="241">
        <v>156531020</v>
      </c>
      <c r="F37" s="241">
        <v>-31368980</v>
      </c>
      <c r="G37" s="233"/>
    </row>
    <row r="38" spans="1:7" s="224" customFormat="1" ht="17.100000000000001" customHeight="1">
      <c r="A38" s="244"/>
      <c r="B38" s="253"/>
      <c r="C38" s="233" t="s">
        <v>257</v>
      </c>
      <c r="D38" s="241">
        <v>10000000</v>
      </c>
      <c r="E38" s="241">
        <v>6000000</v>
      </c>
      <c r="F38" s="241">
        <v>-4000000</v>
      </c>
      <c r="G38" s="233"/>
    </row>
    <row r="39" spans="1:7" s="224" customFormat="1" ht="17.100000000000001" customHeight="1">
      <c r="A39" s="244"/>
      <c r="B39" s="244"/>
      <c r="C39" s="233" t="s">
        <v>115</v>
      </c>
      <c r="D39" s="241">
        <v>70000000</v>
      </c>
      <c r="E39" s="241">
        <v>58348400</v>
      </c>
      <c r="F39" s="241">
        <v>-11651600</v>
      </c>
      <c r="G39" s="233"/>
    </row>
    <row r="40" spans="1:7" s="224" customFormat="1" ht="17.100000000000001" customHeight="1">
      <c r="A40" s="244"/>
      <c r="B40" s="244"/>
      <c r="C40" s="233" t="s">
        <v>260</v>
      </c>
      <c r="D40" s="241">
        <v>87900000</v>
      </c>
      <c r="E40" s="241">
        <v>70680000</v>
      </c>
      <c r="F40" s="241">
        <v>-17220000</v>
      </c>
      <c r="G40" s="233"/>
    </row>
    <row r="41" spans="1:7" s="224" customFormat="1" ht="17.100000000000001" customHeight="1">
      <c r="A41" s="244"/>
      <c r="B41" s="244"/>
      <c r="C41" s="233" t="s">
        <v>262</v>
      </c>
      <c r="D41" s="241">
        <v>15000000</v>
      </c>
      <c r="E41" s="241">
        <v>17902620</v>
      </c>
      <c r="F41" s="241">
        <v>2902620</v>
      </c>
      <c r="G41" s="233" t="s">
        <v>292</v>
      </c>
    </row>
    <row r="42" spans="1:7" s="224" customFormat="1" ht="17.100000000000001" customHeight="1">
      <c r="A42" s="254"/>
      <c r="B42" s="254"/>
      <c r="C42" s="233" t="s">
        <v>264</v>
      </c>
      <c r="D42" s="241">
        <v>5000000</v>
      </c>
      <c r="E42" s="241">
        <v>3600000</v>
      </c>
      <c r="F42" s="241">
        <v>-1400000</v>
      </c>
      <c r="G42" s="233"/>
    </row>
    <row r="43" spans="1:7" s="224" customFormat="1" ht="17.100000000000001" customHeight="1">
      <c r="A43" s="242" t="s">
        <v>132</v>
      </c>
      <c r="B43" s="242"/>
      <c r="C43" s="242"/>
      <c r="D43" s="241">
        <v>22500000</v>
      </c>
      <c r="E43" s="241">
        <v>20400000</v>
      </c>
      <c r="F43" s="241">
        <v>-2100000</v>
      </c>
      <c r="G43" s="233"/>
    </row>
    <row r="44" spans="1:7" s="224" customFormat="1" ht="17.100000000000001" customHeight="1">
      <c r="A44" s="253"/>
      <c r="B44" s="242" t="s">
        <v>133</v>
      </c>
      <c r="C44" s="242"/>
      <c r="D44" s="241">
        <v>22500000</v>
      </c>
      <c r="E44" s="241">
        <v>20400000</v>
      </c>
      <c r="F44" s="241">
        <v>-2100000</v>
      </c>
      <c r="G44" s="233"/>
    </row>
    <row r="45" spans="1:7" s="224" customFormat="1" ht="17.100000000000001" customHeight="1">
      <c r="A45" s="244"/>
      <c r="B45" s="253"/>
      <c r="C45" s="233" t="s">
        <v>135</v>
      </c>
      <c r="D45" s="241">
        <v>6500000</v>
      </c>
      <c r="E45" s="241">
        <v>5000000</v>
      </c>
      <c r="F45" s="241">
        <v>-1500000</v>
      </c>
      <c r="G45" s="233"/>
    </row>
    <row r="46" spans="1:7" s="224" customFormat="1" ht="17.100000000000001" customHeight="1">
      <c r="A46" s="254"/>
      <c r="B46" s="254"/>
      <c r="C46" s="233" t="s">
        <v>136</v>
      </c>
      <c r="D46" s="241">
        <v>15000000</v>
      </c>
      <c r="E46" s="241">
        <v>14400000</v>
      </c>
      <c r="F46" s="241">
        <v>-600000</v>
      </c>
      <c r="G46" s="233"/>
    </row>
    <row r="47" spans="1:7" s="224" customFormat="1" ht="17.100000000000001" customHeight="1">
      <c r="A47" s="242" t="s">
        <v>137</v>
      </c>
      <c r="B47" s="242"/>
      <c r="C47" s="242"/>
      <c r="D47" s="241">
        <v>461109490</v>
      </c>
      <c r="E47" s="241">
        <v>353404970</v>
      </c>
      <c r="F47" s="241">
        <v>-107704520</v>
      </c>
      <c r="G47" s="233"/>
    </row>
    <row r="48" spans="1:7" s="224" customFormat="1" ht="17.100000000000001" customHeight="1">
      <c r="A48" s="253"/>
      <c r="B48" s="242" t="s">
        <v>138</v>
      </c>
      <c r="C48" s="242"/>
      <c r="D48" s="241">
        <v>450109490</v>
      </c>
      <c r="E48" s="241">
        <v>344604970</v>
      </c>
      <c r="F48" s="241">
        <v>-105504520</v>
      </c>
      <c r="G48" s="271"/>
    </row>
    <row r="49" spans="1:7" s="224" customFormat="1" ht="17.100000000000001" customHeight="1">
      <c r="A49" s="244"/>
      <c r="B49" s="253"/>
      <c r="C49" s="233" t="s">
        <v>139</v>
      </c>
      <c r="D49" s="241">
        <v>303109490</v>
      </c>
      <c r="E49" s="241">
        <v>248104970</v>
      </c>
      <c r="F49" s="241">
        <v>-55004520</v>
      </c>
      <c r="G49" s="233" t="s">
        <v>285</v>
      </c>
    </row>
    <row r="50" spans="1:7" ht="17.100000000000001" customHeight="1">
      <c r="A50" s="244"/>
      <c r="B50" s="244"/>
      <c r="C50" s="233" t="s">
        <v>140</v>
      </c>
      <c r="D50" s="241">
        <v>47000000</v>
      </c>
      <c r="E50" s="241">
        <v>32000000</v>
      </c>
      <c r="F50" s="241">
        <v>-15000000</v>
      </c>
      <c r="G50" s="233" t="s">
        <v>285</v>
      </c>
    </row>
    <row r="51" spans="1:7" ht="17.100000000000001" customHeight="1">
      <c r="A51" s="244"/>
      <c r="B51" s="244"/>
      <c r="C51" s="233" t="s">
        <v>143</v>
      </c>
      <c r="D51" s="241">
        <v>5000000</v>
      </c>
      <c r="E51" s="241">
        <v>7500000</v>
      </c>
      <c r="F51" s="241">
        <v>2500000</v>
      </c>
      <c r="G51" s="275" t="s">
        <v>293</v>
      </c>
    </row>
    <row r="52" spans="1:7" ht="17.100000000000001" customHeight="1">
      <c r="A52" s="244"/>
      <c r="B52" s="254"/>
      <c r="C52" s="233" t="s">
        <v>272</v>
      </c>
      <c r="D52" s="241">
        <v>80000000</v>
      </c>
      <c r="E52" s="241">
        <v>42000000</v>
      </c>
      <c r="F52" s="241">
        <v>-38000000</v>
      </c>
      <c r="G52" s="233" t="s">
        <v>294</v>
      </c>
    </row>
    <row r="53" spans="1:7" ht="17.100000000000001" customHeight="1">
      <c r="A53" s="244"/>
      <c r="B53" s="242" t="s">
        <v>145</v>
      </c>
      <c r="C53" s="242"/>
      <c r="D53" s="241">
        <v>11000000</v>
      </c>
      <c r="E53" s="241">
        <v>8800000</v>
      </c>
      <c r="F53" s="241">
        <v>-2200000</v>
      </c>
      <c r="G53" s="271"/>
    </row>
    <row r="54" spans="1:7" ht="17.100000000000001" customHeight="1">
      <c r="A54" s="254"/>
      <c r="B54" s="233"/>
      <c r="C54" s="233" t="s">
        <v>146</v>
      </c>
      <c r="D54" s="241">
        <v>11000000</v>
      </c>
      <c r="E54" s="241">
        <v>8800000</v>
      </c>
      <c r="F54" s="241">
        <v>-2200000</v>
      </c>
      <c r="G54" s="271"/>
    </row>
    <row r="55" spans="1:7" ht="17.100000000000001" customHeight="1">
      <c r="A55" s="242" t="s">
        <v>147</v>
      </c>
      <c r="B55" s="242"/>
      <c r="C55" s="242"/>
      <c r="D55" s="241">
        <v>30000000</v>
      </c>
      <c r="E55" s="241">
        <v>13033260</v>
      </c>
      <c r="F55" s="241">
        <v>-16966740</v>
      </c>
      <c r="G55" s="271"/>
    </row>
    <row r="56" spans="1:7" ht="17.100000000000001" customHeight="1">
      <c r="A56" s="253"/>
      <c r="B56" s="242" t="s">
        <v>148</v>
      </c>
      <c r="C56" s="242"/>
      <c r="D56" s="241">
        <v>30000000</v>
      </c>
      <c r="E56" s="241">
        <v>13033260</v>
      </c>
      <c r="F56" s="241">
        <v>-16966740</v>
      </c>
      <c r="G56" s="271"/>
    </row>
    <row r="57" spans="1:7" ht="17.100000000000001" customHeight="1">
      <c r="A57" s="254"/>
      <c r="B57" s="233"/>
      <c r="C57" s="233" t="s">
        <v>273</v>
      </c>
      <c r="D57" s="241">
        <v>30000000</v>
      </c>
      <c r="E57" s="241">
        <v>13033260</v>
      </c>
      <c r="F57" s="241">
        <v>-16966740</v>
      </c>
      <c r="G57" s="275" t="s">
        <v>295</v>
      </c>
    </row>
    <row r="58" spans="1:7" ht="17.100000000000001" customHeight="1">
      <c r="A58" s="242" t="s">
        <v>150</v>
      </c>
      <c r="B58" s="272"/>
      <c r="C58" s="272"/>
      <c r="D58" s="241">
        <v>5000000</v>
      </c>
      <c r="E58" s="241">
        <v>4000000</v>
      </c>
      <c r="F58" s="241">
        <v>-1000000</v>
      </c>
      <c r="G58" s="271"/>
    </row>
    <row r="59" spans="1:7" ht="17.100000000000001" customHeight="1">
      <c r="A59" s="253"/>
      <c r="B59" s="242" t="s">
        <v>151</v>
      </c>
      <c r="C59" s="242"/>
      <c r="D59" s="241">
        <v>5000000</v>
      </c>
      <c r="E59" s="241">
        <v>4000000</v>
      </c>
      <c r="F59" s="241">
        <v>-1000000</v>
      </c>
      <c r="G59" s="271"/>
    </row>
    <row r="60" spans="1:7" ht="17.100000000000001" customHeight="1">
      <c r="A60" s="254"/>
      <c r="B60" s="233"/>
      <c r="C60" s="233" t="s">
        <v>152</v>
      </c>
      <c r="D60" s="241">
        <v>5000000</v>
      </c>
      <c r="E60" s="241">
        <v>4000000</v>
      </c>
      <c r="F60" s="241">
        <v>-1000000</v>
      </c>
      <c r="G60" s="271"/>
    </row>
    <row r="61" spans="1:7" ht="17.100000000000001" customHeight="1">
      <c r="A61" s="242" t="s">
        <v>274</v>
      </c>
      <c r="B61" s="272"/>
      <c r="C61" s="272"/>
      <c r="D61" s="241">
        <v>8230400</v>
      </c>
      <c r="E61" s="241">
        <v>6381410</v>
      </c>
      <c r="F61" s="241">
        <v>-1848990</v>
      </c>
      <c r="G61" s="271"/>
    </row>
    <row r="62" spans="1:7" ht="17.100000000000001" customHeight="1">
      <c r="A62" s="253"/>
      <c r="B62" s="242" t="s">
        <v>275</v>
      </c>
      <c r="C62" s="242"/>
      <c r="D62" s="241">
        <v>8230400</v>
      </c>
      <c r="E62" s="241">
        <v>6381410</v>
      </c>
      <c r="F62" s="241">
        <v>-1848990</v>
      </c>
      <c r="G62" s="271"/>
    </row>
    <row r="63" spans="1:7" ht="17.100000000000001" customHeight="1">
      <c r="A63" s="254"/>
      <c r="B63" s="233"/>
      <c r="C63" s="233" t="s">
        <v>155</v>
      </c>
      <c r="D63" s="241">
        <v>8230400</v>
      </c>
      <c r="E63" s="241">
        <v>6381410</v>
      </c>
      <c r="F63" s="241">
        <v>-1848990</v>
      </c>
      <c r="G63" s="271"/>
    </row>
    <row r="64" spans="1:7" ht="17.100000000000001" customHeight="1">
      <c r="A64" s="242" t="s">
        <v>156</v>
      </c>
      <c r="B64" s="272"/>
      <c r="C64" s="272"/>
      <c r="D64" s="241">
        <v>84000000</v>
      </c>
      <c r="E64" s="241">
        <v>34800000</v>
      </c>
      <c r="F64" s="241">
        <v>-49200000</v>
      </c>
      <c r="G64" s="271"/>
    </row>
    <row r="65" spans="1:7" ht="17.100000000000001" customHeight="1">
      <c r="A65" s="253"/>
      <c r="B65" s="242" t="s">
        <v>157</v>
      </c>
      <c r="C65" s="242"/>
      <c r="D65" s="241">
        <v>84000000</v>
      </c>
      <c r="E65" s="241">
        <v>34800000</v>
      </c>
      <c r="F65" s="241">
        <v>-49200000</v>
      </c>
      <c r="G65" s="271"/>
    </row>
    <row r="66" spans="1:7" ht="17.100000000000001" customHeight="1">
      <c r="A66" s="254"/>
      <c r="B66" s="233"/>
      <c r="C66" s="233" t="s">
        <v>158</v>
      </c>
      <c r="D66" s="241">
        <v>84000000</v>
      </c>
      <c r="E66" s="241">
        <v>34800000</v>
      </c>
      <c r="F66" s="241">
        <v>-49200000</v>
      </c>
      <c r="G66" s="275" t="s">
        <v>295</v>
      </c>
    </row>
    <row r="67" spans="1:7" ht="17.100000000000001" customHeight="1">
      <c r="A67" s="242" t="s">
        <v>159</v>
      </c>
      <c r="B67" s="242"/>
      <c r="C67" s="242"/>
      <c r="D67" s="241">
        <v>120000000</v>
      </c>
      <c r="E67" s="241">
        <v>60000000</v>
      </c>
      <c r="F67" s="241">
        <v>-60000000</v>
      </c>
      <c r="G67" s="271"/>
    </row>
    <row r="68" spans="1:7" ht="17.100000000000001" customHeight="1">
      <c r="A68" s="253"/>
      <c r="B68" s="242" t="s">
        <v>160</v>
      </c>
      <c r="C68" s="242"/>
      <c r="D68" s="241">
        <v>120000000</v>
      </c>
      <c r="E68" s="241">
        <v>60000000</v>
      </c>
      <c r="F68" s="241">
        <v>-60000000</v>
      </c>
      <c r="G68" s="271"/>
    </row>
    <row r="69" spans="1:7" ht="17.100000000000001" customHeight="1">
      <c r="A69" s="254"/>
      <c r="B69" s="233"/>
      <c r="C69" s="233" t="s">
        <v>276</v>
      </c>
      <c r="D69" s="241">
        <v>120000000</v>
      </c>
      <c r="E69" s="241">
        <v>60000000</v>
      </c>
      <c r="F69" s="241">
        <v>-60000000</v>
      </c>
      <c r="G69" s="275" t="s">
        <v>295</v>
      </c>
    </row>
    <row r="70" spans="1:7">
      <c r="A70" s="276" t="s">
        <v>296</v>
      </c>
    </row>
  </sheetData>
  <mergeCells count="38">
    <mergeCell ref="B62:C62"/>
    <mergeCell ref="A64:C64"/>
    <mergeCell ref="B65:C65"/>
    <mergeCell ref="A67:C67"/>
    <mergeCell ref="B68:C68"/>
    <mergeCell ref="G3:G4"/>
    <mergeCell ref="G28:G33"/>
    <mergeCell ref="B53:C53"/>
    <mergeCell ref="A55:C55"/>
    <mergeCell ref="B56:C56"/>
    <mergeCell ref="A58:C58"/>
    <mergeCell ref="B59:C59"/>
    <mergeCell ref="A61:C61"/>
    <mergeCell ref="B34:C34"/>
    <mergeCell ref="B37:C37"/>
    <mergeCell ref="A43:C43"/>
    <mergeCell ref="B44:C44"/>
    <mergeCell ref="A47:C47"/>
    <mergeCell ref="B48:C48"/>
    <mergeCell ref="A26:C26"/>
    <mergeCell ref="B27:C27"/>
    <mergeCell ref="A21:C21"/>
    <mergeCell ref="B22:C22"/>
    <mergeCell ref="A17:C17"/>
    <mergeCell ref="B18:C18"/>
    <mergeCell ref="A11:C11"/>
    <mergeCell ref="B12:C12"/>
    <mergeCell ref="A14:C14"/>
    <mergeCell ref="B15:C15"/>
    <mergeCell ref="A5:C5"/>
    <mergeCell ref="B6:C6"/>
    <mergeCell ref="A8:C8"/>
    <mergeCell ref="B9:C9"/>
    <mergeCell ref="A1:G1"/>
    <mergeCell ref="A3:C3"/>
    <mergeCell ref="D3:D4"/>
    <mergeCell ref="E3:E4"/>
    <mergeCell ref="F3:F4"/>
  </mergeCells>
  <phoneticPr fontId="2" type="noConversion"/>
  <pageMargins left="0.39370078740157483" right="0.39370078740157483" top="0.78740157480314965" bottom="0.59055118110236227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예산총칙</vt:lpstr>
      <vt:lpstr>추경예산표지</vt:lpstr>
      <vt:lpstr>세입세출총괄</vt:lpstr>
      <vt:lpstr>2차추가경정</vt:lpstr>
      <vt:lpstr>추경사유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user</cp:lastModifiedBy>
  <cp:lastPrinted>2013-12-12T02:52:28Z</cp:lastPrinted>
  <dcterms:created xsi:type="dcterms:W3CDTF">2013-11-13T01:12:46Z</dcterms:created>
  <dcterms:modified xsi:type="dcterms:W3CDTF">2013-12-12T02:57:51Z</dcterms:modified>
</cp:coreProperties>
</file>