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865" yWindow="300" windowWidth="18285" windowHeight="11880" activeTab="3"/>
  </bookViews>
  <sheets>
    <sheet name="표지" sheetId="12" r:id="rId1"/>
    <sheet name="총괄" sheetId="10" r:id="rId2"/>
    <sheet name="세입" sheetId="8" r:id="rId3"/>
    <sheet name="세출" sheetId="9" r:id="rId4"/>
    <sheet name="변경사유서" sheetId="11" r:id="rId5"/>
  </sheets>
  <definedNames>
    <definedName name="_xlnm.Print_Area" localSheetId="4">변경사유서!$A$1:$G$49</definedName>
    <definedName name="_xlnm.Print_Area" localSheetId="2">세입!$B$2:$R$19</definedName>
    <definedName name="_xlnm.Print_Area" localSheetId="3">세출!$B$2:$U$117</definedName>
    <definedName name="_xlnm.Print_Area" localSheetId="1">총괄!$B$1:$O$68</definedName>
    <definedName name="_xlnm.Print_Titles" localSheetId="3">세출!$3:$4</definedName>
  </definedNames>
  <calcPr calcId="125725"/>
</workbook>
</file>

<file path=xl/calcChain.xml><?xml version="1.0" encoding="utf-8"?>
<calcChain xmlns="http://schemas.openxmlformats.org/spreadsheetml/2006/main">
  <c r="F15" i="8"/>
  <c r="R14"/>
  <c r="R15"/>
  <c r="H11" l="1"/>
  <c r="H15"/>
  <c r="H16"/>
  <c r="H17"/>
  <c r="E13" i="11" l="1"/>
  <c r="D13"/>
  <c r="E12"/>
  <c r="D12"/>
  <c r="F12" s="1"/>
  <c r="F20" i="10" l="1"/>
  <c r="G23"/>
  <c r="F23"/>
  <c r="E23"/>
  <c r="F22"/>
  <c r="E22"/>
  <c r="U35" i="9"/>
  <c r="U38"/>
  <c r="G18" i="8"/>
  <c r="F18"/>
  <c r="R19"/>
  <c r="R18"/>
  <c r="W31" i="9" l="1"/>
  <c r="J26" i="8" l="1"/>
  <c r="U17" i="9" l="1"/>
  <c r="W32"/>
  <c r="F19" i="8" l="1"/>
  <c r="F13" i="11" s="1"/>
  <c r="L10" i="10" l="1"/>
  <c r="D19" i="11" s="1"/>
  <c r="L50" i="10" l="1"/>
  <c r="D44" i="11" s="1"/>
  <c r="K50" i="10"/>
  <c r="L9"/>
  <c r="D18" i="11" s="1"/>
  <c r="L11" i="10"/>
  <c r="D20" i="11" s="1"/>
  <c r="L12" i="10"/>
  <c r="D21" i="11" s="1"/>
  <c r="L13" i="10"/>
  <c r="D22" i="11" s="1"/>
  <c r="L15" i="10"/>
  <c r="D23" i="11" s="1"/>
  <c r="L16" i="10"/>
  <c r="L18"/>
  <c r="D24" i="11" s="1"/>
  <c r="L19" i="10"/>
  <c r="D25" i="11" s="1"/>
  <c r="L20" i="10"/>
  <c r="D26" i="11" s="1"/>
  <c r="L21" i="10"/>
  <c r="D27" i="11" s="1"/>
  <c r="L22" i="10"/>
  <c r="D28" i="11" s="1"/>
  <c r="L23" i="10"/>
  <c r="D29" i="11" s="1"/>
  <c r="L26" i="10"/>
  <c r="L27"/>
  <c r="D30" i="11" s="1"/>
  <c r="L28" i="10"/>
  <c r="L31"/>
  <c r="D31" i="11" s="1"/>
  <c r="L32" i="10"/>
  <c r="D32" i="11" s="1"/>
  <c r="L33" i="10"/>
  <c r="D33" i="11" s="1"/>
  <c r="L34" i="10"/>
  <c r="D34" i="11" s="1"/>
  <c r="L35" i="10"/>
  <c r="D35" i="11" s="1"/>
  <c r="L36" i="10"/>
  <c r="D36" i="11" s="1"/>
  <c r="L37" i="10"/>
  <c r="D37" i="11" s="1"/>
  <c r="L39" i="10"/>
  <c r="D38" i="11" s="1"/>
  <c r="L40" i="10"/>
  <c r="D39" i="11" s="1"/>
  <c r="L30" i="10" l="1"/>
  <c r="L25"/>
  <c r="L24" s="1"/>
  <c r="L17"/>
  <c r="L14"/>
  <c r="U95" i="9"/>
  <c r="F95" s="1"/>
  <c r="G95" l="1"/>
  <c r="M50" i="10"/>
  <c r="U86" i="9"/>
  <c r="N50" i="10" l="1"/>
  <c r="E44" i="11"/>
  <c r="F44" s="1"/>
  <c r="U89" i="9"/>
  <c r="U92"/>
  <c r="U50" l="1"/>
  <c r="R17" i="8"/>
  <c r="F17" l="1"/>
  <c r="F21" i="10" s="1"/>
  <c r="R16" i="8"/>
  <c r="U37" i="9"/>
  <c r="U16"/>
  <c r="U15"/>
  <c r="F19" i="10" l="1"/>
  <c r="E11" i="11"/>
  <c r="F16" i="8"/>
  <c r="U14" i="9"/>
  <c r="U100"/>
  <c r="E7" i="8"/>
  <c r="E16"/>
  <c r="E14"/>
  <c r="E12"/>
  <c r="E9"/>
  <c r="E82" i="9"/>
  <c r="E68" s="1"/>
  <c r="E62"/>
  <c r="E42"/>
  <c r="E39"/>
  <c r="D7" i="11"/>
  <c r="G22" i="10" l="1"/>
  <c r="G19" i="8"/>
  <c r="E6" i="9"/>
  <c r="E5" s="1"/>
  <c r="U23" l="1"/>
  <c r="U22"/>
  <c r="U108"/>
  <c r="C20" i="11" l="1"/>
  <c r="G24" i="9"/>
  <c r="U26"/>
  <c r="G26"/>
  <c r="U25"/>
  <c r="G25"/>
  <c r="U24" l="1"/>
  <c r="U21"/>
  <c r="A31" i="11"/>
  <c r="D10" l="1"/>
  <c r="C10"/>
  <c r="B10"/>
  <c r="A10"/>
  <c r="D8"/>
  <c r="C49" l="1"/>
  <c r="C48"/>
  <c r="C47"/>
  <c r="C45"/>
  <c r="C38"/>
  <c r="C22"/>
  <c r="C21"/>
  <c r="C19"/>
  <c r="C18"/>
  <c r="U55" i="9"/>
  <c r="L44" i="10"/>
  <c r="L38" s="1"/>
  <c r="L68"/>
  <c r="L65"/>
  <c r="L62"/>
  <c r="L59"/>
  <c r="L58" s="1"/>
  <c r="L56"/>
  <c r="K68"/>
  <c r="I66"/>
  <c r="K65"/>
  <c r="I63"/>
  <c r="K62"/>
  <c r="J61"/>
  <c r="I60"/>
  <c r="K59"/>
  <c r="J58"/>
  <c r="I57"/>
  <c r="K56"/>
  <c r="J55"/>
  <c r="I54"/>
  <c r="L53"/>
  <c r="L49"/>
  <c r="D43" i="11" s="1"/>
  <c r="L48" i="10"/>
  <c r="D42" i="11" s="1"/>
  <c r="L47" i="10"/>
  <c r="D41" i="11" s="1"/>
  <c r="L46" i="10"/>
  <c r="D40" i="11" s="1"/>
  <c r="K49" i="10"/>
  <c r="K48"/>
  <c r="K47"/>
  <c r="K46"/>
  <c r="K37"/>
  <c r="K36"/>
  <c r="K34"/>
  <c r="K33"/>
  <c r="K32"/>
  <c r="K31"/>
  <c r="E18"/>
  <c r="E17" s="1"/>
  <c r="E16" s="1"/>
  <c r="E21"/>
  <c r="E15"/>
  <c r="L64" l="1"/>
  <c r="L63" s="1"/>
  <c r="D48" i="11"/>
  <c r="L52" i="10"/>
  <c r="L51" s="1"/>
  <c r="D45" i="11"/>
  <c r="L55" i="10"/>
  <c r="L54" s="1"/>
  <c r="D47" i="11"/>
  <c r="L61" i="10"/>
  <c r="L60" s="1"/>
  <c r="D46" i="11"/>
  <c r="L67" i="10"/>
  <c r="L66" s="1"/>
  <c r="D49" i="11"/>
  <c r="E14" i="10"/>
  <c r="D9" i="11"/>
  <c r="E20" i="10"/>
  <c r="E19" s="1"/>
  <c r="D11" i="11"/>
  <c r="F11" s="1"/>
  <c r="L45" i="10"/>
  <c r="L29" s="1"/>
  <c r="D17" i="11" l="1"/>
  <c r="D6"/>
  <c r="E12" i="10"/>
  <c r="E11" s="1"/>
  <c r="E10" s="1"/>
  <c r="U101" i="9"/>
  <c r="E9" i="10"/>
  <c r="E8" s="1"/>
  <c r="E7" s="1"/>
  <c r="U102" i="9" l="1"/>
  <c r="U99" s="1"/>
  <c r="U85"/>
  <c r="U93" l="1"/>
  <c r="C14" i="10"/>
  <c r="B13"/>
  <c r="U88" i="9" l="1"/>
  <c r="U87" s="1"/>
  <c r="U84"/>
  <c r="U83" s="1"/>
  <c r="F87" l="1"/>
  <c r="M40" i="10" s="1"/>
  <c r="F83" i="9"/>
  <c r="M39" i="10" s="1"/>
  <c r="E38" i="11" s="1"/>
  <c r="F38" s="1"/>
  <c r="G20" i="9"/>
  <c r="U20"/>
  <c r="U11"/>
  <c r="N40" i="10" l="1"/>
  <c r="E39" i="11"/>
  <c r="F39" s="1"/>
  <c r="N39" i="10"/>
  <c r="U54" i="9"/>
  <c r="U46"/>
  <c r="U45" l="1"/>
  <c r="U44" s="1"/>
  <c r="F44" s="1"/>
  <c r="M19" i="10" s="1"/>
  <c r="N19" l="1"/>
  <c r="O19"/>
  <c r="E25" i="11"/>
  <c r="F25" s="1"/>
  <c r="U49" i="9"/>
  <c r="U48"/>
  <c r="U53"/>
  <c r="U52"/>
  <c r="R8" i="8"/>
  <c r="F8" s="1"/>
  <c r="F7" s="1"/>
  <c r="R10"/>
  <c r="F10" s="1"/>
  <c r="G10" s="1"/>
  <c r="E7" i="11" l="1"/>
  <c r="E8"/>
  <c r="F8" s="1"/>
  <c r="U51" i="9"/>
  <c r="F51" s="1"/>
  <c r="F9" i="10"/>
  <c r="U47" i="9"/>
  <c r="F47" s="1"/>
  <c r="M20" i="10" s="1"/>
  <c r="R7" i="8"/>
  <c r="F12" i="10"/>
  <c r="U58" i="9"/>
  <c r="U57"/>
  <c r="U61"/>
  <c r="U60"/>
  <c r="U65"/>
  <c r="F65" s="1"/>
  <c r="M27" i="10" s="1"/>
  <c r="U64" i="9"/>
  <c r="G81"/>
  <c r="G80"/>
  <c r="G79"/>
  <c r="G75"/>
  <c r="G76"/>
  <c r="U80"/>
  <c r="U79"/>
  <c r="U76"/>
  <c r="U75"/>
  <c r="U72"/>
  <c r="F72" s="1"/>
  <c r="M33" i="10" s="1"/>
  <c r="U70" i="9"/>
  <c r="U90"/>
  <c r="U96"/>
  <c r="F99"/>
  <c r="F105"/>
  <c r="O27" i="10" l="1"/>
  <c r="E30" i="11"/>
  <c r="F30" s="1"/>
  <c r="N33" i="10"/>
  <c r="O33"/>
  <c r="E33" i="11"/>
  <c r="F33" s="1"/>
  <c r="N20" i="10"/>
  <c r="O20"/>
  <c r="E26" i="11"/>
  <c r="F26" s="1"/>
  <c r="F7"/>
  <c r="U78" i="9"/>
  <c r="F78" s="1"/>
  <c r="M37" i="10" s="1"/>
  <c r="E37" i="11" s="1"/>
  <c r="F37" s="1"/>
  <c r="N27" i="10"/>
  <c r="G51" i="9"/>
  <c r="M21" i="10"/>
  <c r="F11"/>
  <c r="G12"/>
  <c r="F8"/>
  <c r="G9"/>
  <c r="F96" i="9"/>
  <c r="U91"/>
  <c r="G65"/>
  <c r="U59"/>
  <c r="F59" s="1"/>
  <c r="G105"/>
  <c r="M56" i="10"/>
  <c r="F90" i="9"/>
  <c r="U82"/>
  <c r="U56"/>
  <c r="F56" s="1"/>
  <c r="M22" i="10" s="1"/>
  <c r="F64" i="9"/>
  <c r="M26" i="10" s="1"/>
  <c r="O26" s="1"/>
  <c r="G99" i="9"/>
  <c r="M53" i="10"/>
  <c r="F70" i="9"/>
  <c r="M31" i="10" s="1"/>
  <c r="U74" i="9"/>
  <c r="F74" s="1"/>
  <c r="F9" i="8"/>
  <c r="U117" i="9"/>
  <c r="F117" s="1"/>
  <c r="U114"/>
  <c r="U111"/>
  <c r="H99"/>
  <c r="U98"/>
  <c r="U97" s="1"/>
  <c r="F98"/>
  <c r="E10" i="11"/>
  <c r="F10" s="1"/>
  <c r="G44" i="9"/>
  <c r="G47"/>
  <c r="G28"/>
  <c r="G30"/>
  <c r="G31"/>
  <c r="G32"/>
  <c r="H105"/>
  <c r="H44"/>
  <c r="H47"/>
  <c r="H51"/>
  <c r="H65"/>
  <c r="K22" i="10"/>
  <c r="K40"/>
  <c r="K39"/>
  <c r="K35"/>
  <c r="I29"/>
  <c r="K28"/>
  <c r="K27"/>
  <c r="I24"/>
  <c r="K21"/>
  <c r="K20"/>
  <c r="K19"/>
  <c r="K18"/>
  <c r="K16"/>
  <c r="K15"/>
  <c r="K13"/>
  <c r="K12"/>
  <c r="K11"/>
  <c r="K10"/>
  <c r="K9"/>
  <c r="N53" l="1"/>
  <c r="E45" i="11"/>
  <c r="F45" s="1"/>
  <c r="N56" i="10"/>
  <c r="E47" i="11"/>
  <c r="F47" s="1"/>
  <c r="N21" i="10"/>
  <c r="O21"/>
  <c r="E27" i="11"/>
  <c r="F27" s="1"/>
  <c r="N31" i="10"/>
  <c r="O31"/>
  <c r="E31" i="11"/>
  <c r="F31" s="1"/>
  <c r="N22" i="10"/>
  <c r="O22"/>
  <c r="E28" i="11"/>
  <c r="F28" s="1"/>
  <c r="M35" i="10"/>
  <c r="N26"/>
  <c r="N37"/>
  <c r="F7"/>
  <c r="G8"/>
  <c r="F10"/>
  <c r="G10" s="1"/>
  <c r="G11"/>
  <c r="M23"/>
  <c r="M49"/>
  <c r="E43" i="11" s="1"/>
  <c r="F43" s="1"/>
  <c r="G96" i="9"/>
  <c r="F97"/>
  <c r="G97" s="1"/>
  <c r="F111"/>
  <c r="G56"/>
  <c r="H56"/>
  <c r="F114"/>
  <c r="M68" i="10"/>
  <c r="G74" i="9"/>
  <c r="M55" i="10"/>
  <c r="N55" s="1"/>
  <c r="O56"/>
  <c r="G90" i="9"/>
  <c r="M44" i="10"/>
  <c r="M38" s="1"/>
  <c r="N38" s="1"/>
  <c r="F82" i="9"/>
  <c r="G78"/>
  <c r="G64"/>
  <c r="M62" i="10"/>
  <c r="H59" i="9"/>
  <c r="G59"/>
  <c r="H78"/>
  <c r="G15" i="8"/>
  <c r="F18" i="10"/>
  <c r="M52"/>
  <c r="O53"/>
  <c r="G114" i="9"/>
  <c r="U110"/>
  <c r="U109" s="1"/>
  <c r="G98"/>
  <c r="H111"/>
  <c r="U113"/>
  <c r="U112" s="1"/>
  <c r="U116"/>
  <c r="U115" s="1"/>
  <c r="F14" i="8"/>
  <c r="H98" i="9"/>
  <c r="R9" i="8"/>
  <c r="L8" i="10"/>
  <c r="L7" s="1"/>
  <c r="G14" i="8" l="1"/>
  <c r="H14"/>
  <c r="N62" i="10"/>
  <c r="E46" i="11"/>
  <c r="F46" s="1"/>
  <c r="N35" i="10"/>
  <c r="O35"/>
  <c r="E35" i="11"/>
  <c r="F35" s="1"/>
  <c r="N68" i="10"/>
  <c r="E49" i="11"/>
  <c r="F49" s="1"/>
  <c r="N23" i="10"/>
  <c r="O23"/>
  <c r="E29" i="11"/>
  <c r="F29" s="1"/>
  <c r="F110" i="9"/>
  <c r="F109" s="1"/>
  <c r="H109" s="1"/>
  <c r="G111"/>
  <c r="H97"/>
  <c r="N49" i="10"/>
  <c r="O49"/>
  <c r="N52"/>
  <c r="M51"/>
  <c r="N51" s="1"/>
  <c r="G17" i="8"/>
  <c r="F17" i="10"/>
  <c r="G18"/>
  <c r="F113" i="9"/>
  <c r="H113" s="1"/>
  <c r="H114"/>
  <c r="O62" i="10"/>
  <c r="G21"/>
  <c r="N44"/>
  <c r="O44"/>
  <c r="M54"/>
  <c r="N54" s="1"/>
  <c r="O55"/>
  <c r="M67"/>
  <c r="N67" s="1"/>
  <c r="O68"/>
  <c r="M65"/>
  <c r="M61"/>
  <c r="N61" s="1"/>
  <c r="O52"/>
  <c r="U107" i="9"/>
  <c r="U106" s="1"/>
  <c r="F108"/>
  <c r="F116"/>
  <c r="G117"/>
  <c r="H117"/>
  <c r="C20" i="10"/>
  <c r="B19"/>
  <c r="E13"/>
  <c r="E6" s="1"/>
  <c r="F93" i="9"/>
  <c r="U77"/>
  <c r="F77" s="1"/>
  <c r="M36" i="10" s="1"/>
  <c r="U73" i="9"/>
  <c r="F73" s="1"/>
  <c r="M34" i="10" s="1"/>
  <c r="N36" l="1"/>
  <c r="E36" i="11"/>
  <c r="F36" s="1"/>
  <c r="O36" i="10"/>
  <c r="N65"/>
  <c r="E48" i="11"/>
  <c r="F48" s="1"/>
  <c r="N34" i="10"/>
  <c r="E34" i="11"/>
  <c r="F34" s="1"/>
  <c r="O34" i="10"/>
  <c r="H110" i="9"/>
  <c r="G109"/>
  <c r="G110"/>
  <c r="F112"/>
  <c r="H112" s="1"/>
  <c r="G16" i="8"/>
  <c r="F16" i="10"/>
  <c r="G16" s="1"/>
  <c r="G17"/>
  <c r="G113" i="9"/>
  <c r="H21" i="10"/>
  <c r="M47"/>
  <c r="G93" i="9"/>
  <c r="M59" i="10"/>
  <c r="M58" s="1"/>
  <c r="N58" s="1"/>
  <c r="O65"/>
  <c r="M64"/>
  <c r="N64" s="1"/>
  <c r="O67"/>
  <c r="M66"/>
  <c r="N66" s="1"/>
  <c r="O54"/>
  <c r="O61"/>
  <c r="M60"/>
  <c r="N60" s="1"/>
  <c r="O51"/>
  <c r="H77" i="9"/>
  <c r="G77"/>
  <c r="F115"/>
  <c r="G116"/>
  <c r="H116"/>
  <c r="G108"/>
  <c r="F107"/>
  <c r="H108"/>
  <c r="G73"/>
  <c r="H73"/>
  <c r="H96"/>
  <c r="N47" i="10" l="1"/>
  <c r="E41" i="11"/>
  <c r="F41" s="1"/>
  <c r="G112" i="9"/>
  <c r="O59" i="10"/>
  <c r="N59"/>
  <c r="G19"/>
  <c r="G20"/>
  <c r="O66"/>
  <c r="O64"/>
  <c r="M63"/>
  <c r="N63" s="1"/>
  <c r="O60"/>
  <c r="M57"/>
  <c r="L57"/>
  <c r="L6" s="1"/>
  <c r="Q10" s="1"/>
  <c r="O58"/>
  <c r="F92" i="9"/>
  <c r="G107"/>
  <c r="F106"/>
  <c r="H115"/>
  <c r="G115"/>
  <c r="G72"/>
  <c r="H83"/>
  <c r="G83"/>
  <c r="G87"/>
  <c r="H87"/>
  <c r="G70"/>
  <c r="H70"/>
  <c r="N57" i="10" l="1"/>
  <c r="G92" i="9"/>
  <c r="O63" i="10"/>
  <c r="O57"/>
  <c r="G82" i="9"/>
  <c r="H82"/>
  <c r="M46" i="10"/>
  <c r="E40" i="11" s="1"/>
  <c r="F40" s="1"/>
  <c r="H107" i="9"/>
  <c r="U67"/>
  <c r="U63" s="1"/>
  <c r="G14"/>
  <c r="U9"/>
  <c r="G11" i="8"/>
  <c r="R13"/>
  <c r="F13" s="1"/>
  <c r="H13" s="1"/>
  <c r="N46" i="10" l="1"/>
  <c r="F15"/>
  <c r="F12" i="8"/>
  <c r="F103" i="9"/>
  <c r="F67"/>
  <c r="R12" i="8"/>
  <c r="R6" s="1"/>
  <c r="H20" i="10"/>
  <c r="F104" i="9"/>
  <c r="G104" s="1"/>
  <c r="U43"/>
  <c r="U42" s="1"/>
  <c r="F6" i="8" l="1"/>
  <c r="H12"/>
  <c r="I26"/>
  <c r="G15" i="10"/>
  <c r="E9" i="11"/>
  <c r="F63" i="9"/>
  <c r="F62" s="1"/>
  <c r="M28" i="10"/>
  <c r="O28" s="1"/>
  <c r="F14"/>
  <c r="G14" s="1"/>
  <c r="H103" i="9"/>
  <c r="G103"/>
  <c r="F43"/>
  <c r="G106"/>
  <c r="H67"/>
  <c r="G67"/>
  <c r="H104"/>
  <c r="H12" i="10"/>
  <c r="H18"/>
  <c r="H15"/>
  <c r="F13"/>
  <c r="H19"/>
  <c r="H106" i="9"/>
  <c r="H11" i="10"/>
  <c r="H8"/>
  <c r="F9" i="11" l="1"/>
  <c r="E6"/>
  <c r="F6" s="1"/>
  <c r="G13" i="10"/>
  <c r="F6"/>
  <c r="N28"/>
  <c r="M25"/>
  <c r="O25" s="1"/>
  <c r="G63" i="9"/>
  <c r="F42"/>
  <c r="M18" i="10"/>
  <c r="H14"/>
  <c r="H43" i="9"/>
  <c r="G43"/>
  <c r="H13" i="10"/>
  <c r="H10"/>
  <c r="U10" i="9"/>
  <c r="O18" i="10" l="1"/>
  <c r="E24" i="11"/>
  <c r="F24" s="1"/>
  <c r="N25" i="10"/>
  <c r="M24"/>
  <c r="O24" s="1"/>
  <c r="M17"/>
  <c r="N18"/>
  <c r="U8" i="9"/>
  <c r="G42"/>
  <c r="H42"/>
  <c r="H62"/>
  <c r="G62"/>
  <c r="N17" i="10" l="1"/>
  <c r="O17"/>
  <c r="N24"/>
  <c r="H17"/>
  <c r="G13" i="8"/>
  <c r="G12" l="1"/>
  <c r="H16" i="10"/>
  <c r="F8" i="9" l="1"/>
  <c r="M9" i="10" l="1"/>
  <c r="E18" i="11" s="1"/>
  <c r="F18" s="1"/>
  <c r="G8" i="9"/>
  <c r="H8"/>
  <c r="G9" i="8"/>
  <c r="H9"/>
  <c r="G8"/>
  <c r="H8"/>
  <c r="U71" i="9"/>
  <c r="U40"/>
  <c r="F40" s="1"/>
  <c r="M15" i="10" s="1"/>
  <c r="U19" i="9"/>
  <c r="N15" i="10" l="1"/>
  <c r="E23" i="11"/>
  <c r="F23" s="1"/>
  <c r="O9" i="10"/>
  <c r="N9"/>
  <c r="G40" i="9"/>
  <c r="H40"/>
  <c r="F71"/>
  <c r="U69"/>
  <c r="H9" i="10"/>
  <c r="H7" i="8"/>
  <c r="G7"/>
  <c r="G6" s="1"/>
  <c r="F69" i="9" l="1"/>
  <c r="G69" s="1"/>
  <c r="M32" i="10"/>
  <c r="G71" i="9"/>
  <c r="O15" i="10"/>
  <c r="H7"/>
  <c r="G7"/>
  <c r="U62" i="9"/>
  <c r="E32" i="11" l="1"/>
  <c r="F32" s="1"/>
  <c r="O32" i="10"/>
  <c r="N32"/>
  <c r="M30"/>
  <c r="H6"/>
  <c r="G6"/>
  <c r="H69" i="9"/>
  <c r="U18"/>
  <c r="N30" i="10" l="1"/>
  <c r="O30"/>
  <c r="U12" i="9"/>
  <c r="J28" s="1"/>
  <c r="F12" l="1"/>
  <c r="J34"/>
  <c r="U34" s="1"/>
  <c r="G19"/>
  <c r="G12" l="1"/>
  <c r="M10" i="10"/>
  <c r="U28" i="9"/>
  <c r="J33"/>
  <c r="J31"/>
  <c r="J30"/>
  <c r="U30" s="1"/>
  <c r="U36"/>
  <c r="N10" i="10" l="1"/>
  <c r="O10"/>
  <c r="E19" i="11"/>
  <c r="F19" s="1"/>
  <c r="F35" i="9"/>
  <c r="M13" i="10" l="1"/>
  <c r="G9" i="9"/>
  <c r="G10"/>
  <c r="G18"/>
  <c r="G33"/>
  <c r="G34"/>
  <c r="G36"/>
  <c r="N13" i="10" l="1"/>
  <c r="E22" i="11"/>
  <c r="F22" s="1"/>
  <c r="H6" i="8"/>
  <c r="U41" i="9" l="1"/>
  <c r="U39" l="1"/>
  <c r="F41"/>
  <c r="G35"/>
  <c r="H35"/>
  <c r="O39" i="10"/>
  <c r="U33" i="9"/>
  <c r="O38" i="10"/>
  <c r="O47"/>
  <c r="F39" i="9" l="1"/>
  <c r="M16" i="10"/>
  <c r="O16" s="1"/>
  <c r="G41" i="9"/>
  <c r="H41"/>
  <c r="N16" i="10" l="1"/>
  <c r="M14"/>
  <c r="N14" s="1"/>
  <c r="H39" i="9"/>
  <c r="G39"/>
  <c r="H10" i="8"/>
  <c r="O37" i="10"/>
  <c r="O46" l="1"/>
  <c r="O40" l="1"/>
  <c r="U27" i="9" l="1"/>
  <c r="F27" s="1"/>
  <c r="M11" i="10" l="1"/>
  <c r="H27" i="9"/>
  <c r="G27"/>
  <c r="O13" i="10"/>
  <c r="U31" i="9"/>
  <c r="N11" i="10" l="1"/>
  <c r="E20" i="11"/>
  <c r="F20" s="1"/>
  <c r="O11" i="10"/>
  <c r="J32" i="9"/>
  <c r="U32" s="1"/>
  <c r="U29" s="1"/>
  <c r="F29" s="1"/>
  <c r="M12" i="10" s="1"/>
  <c r="E21" i="11" s="1"/>
  <c r="M8" i="10" l="1"/>
  <c r="N12"/>
  <c r="F7" i="9"/>
  <c r="F6" s="1"/>
  <c r="H29"/>
  <c r="U7"/>
  <c r="U6" s="1"/>
  <c r="F21" i="11" l="1"/>
  <c r="G7" i="9"/>
  <c r="G29"/>
  <c r="O14" i="10"/>
  <c r="H7" i="9"/>
  <c r="O12" i="10" l="1"/>
  <c r="N8"/>
  <c r="G6" i="9"/>
  <c r="H6"/>
  <c r="M7" i="10" l="1"/>
  <c r="O8"/>
  <c r="O7" l="1"/>
  <c r="N7"/>
  <c r="F94" i="9"/>
  <c r="F91" s="1"/>
  <c r="U68"/>
  <c r="U5" s="1"/>
  <c r="G94" l="1"/>
  <c r="F68"/>
  <c r="M48" i="10"/>
  <c r="E42" i="11" s="1"/>
  <c r="F42" l="1"/>
  <c r="E17"/>
  <c r="F17" s="1"/>
  <c r="H17" s="1"/>
  <c r="N48" i="10"/>
  <c r="M45"/>
  <c r="N45" s="1"/>
  <c r="H68" i="9"/>
  <c r="H91"/>
  <c r="G91"/>
  <c r="G68" s="1"/>
  <c r="G5" s="1"/>
  <c r="F5"/>
  <c r="X5" s="1"/>
  <c r="O48" i="10"/>
  <c r="M29" l="1"/>
  <c r="V5" i="9"/>
  <c r="H5"/>
  <c r="O45" i="10"/>
  <c r="N29" l="1"/>
  <c r="O29"/>
  <c r="M6"/>
  <c r="P6" s="1"/>
  <c r="N6" l="1"/>
  <c r="O6"/>
</calcChain>
</file>

<file path=xl/sharedStrings.xml><?xml version="1.0" encoding="utf-8"?>
<sst xmlns="http://schemas.openxmlformats.org/spreadsheetml/2006/main" count="779" uniqueCount="292">
  <si>
    <t xml:space="preserve"> 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</si>
  <si>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</si>
  <si>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</si>
  <si>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</si>
  <si>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증감(B-A)</t>
    <phoneticPr fontId="2" type="noConversion"/>
  </si>
  <si>
    <t>금 액</t>
    <phoneticPr fontId="2" type="noConversion"/>
  </si>
  <si>
    <t>%</t>
    <phoneticPr fontId="2" type="noConversion"/>
  </si>
  <si>
    <t>총  계</t>
    <phoneticPr fontId="2" type="noConversion"/>
  </si>
  <si>
    <t>소  계</t>
    <phoneticPr fontId="2" type="noConversion"/>
  </si>
  <si>
    <t>계</t>
    <phoneticPr fontId="2" type="noConversion"/>
  </si>
  <si>
    <t>잡수입</t>
    <phoneticPr fontId="2" type="noConversion"/>
  </si>
  <si>
    <t>인건비</t>
    <phoneticPr fontId="2" type="noConversion"/>
  </si>
  <si>
    <t>원</t>
    <phoneticPr fontId="2" type="noConversion"/>
  </si>
  <si>
    <t>x</t>
    <phoneticPr fontId="2" type="noConversion"/>
  </si>
  <si>
    <t>월</t>
    <phoneticPr fontId="2" type="noConversion"/>
  </si>
  <si>
    <t>명</t>
    <phoneticPr fontId="2" type="noConversion"/>
  </si>
  <si>
    <t>회</t>
    <phoneticPr fontId="2" type="noConversion"/>
  </si>
  <si>
    <t>기타후생경비</t>
    <phoneticPr fontId="2" type="noConversion"/>
  </si>
  <si>
    <t>업무추진비</t>
    <phoneticPr fontId="2" type="noConversion"/>
  </si>
  <si>
    <t>기관운영비</t>
    <phoneticPr fontId="2" type="noConversion"/>
  </si>
  <si>
    <t>회의비</t>
    <phoneticPr fontId="2" type="noConversion"/>
  </si>
  <si>
    <t>운영비</t>
    <phoneticPr fontId="2" type="noConversion"/>
  </si>
  <si>
    <t>수용비및수수료</t>
    <phoneticPr fontId="2" type="noConversion"/>
  </si>
  <si>
    <t>차량비</t>
    <phoneticPr fontId="2" type="noConversion"/>
  </si>
  <si>
    <t>제세공과금</t>
    <phoneticPr fontId="2" type="noConversion"/>
  </si>
  <si>
    <t>기타사업비</t>
    <phoneticPr fontId="2" type="noConversion"/>
  </si>
  <si>
    <t xml:space="preserve"> 세              입</t>
    <phoneticPr fontId="2" type="noConversion"/>
  </si>
  <si>
    <t>세              출</t>
    <phoneticPr fontId="2" type="noConversion"/>
  </si>
  <si>
    <t>총     계</t>
    <phoneticPr fontId="2" type="noConversion"/>
  </si>
  <si>
    <t>공공요금</t>
    <phoneticPr fontId="2" type="noConversion"/>
  </si>
  <si>
    <t>퇴직금 및 퇴직적립금</t>
    <phoneticPr fontId="2" type="noConversion"/>
  </si>
  <si>
    <t>여비</t>
    <phoneticPr fontId="2" type="noConversion"/>
  </si>
  <si>
    <t>수용비 및 수수료</t>
    <phoneticPr fontId="2" type="noConversion"/>
  </si>
  <si>
    <t>`</t>
    <phoneticPr fontId="2" type="noConversion"/>
  </si>
  <si>
    <t>이월금</t>
    <phoneticPr fontId="2" type="noConversion"/>
  </si>
  <si>
    <t>(단위 : 원)</t>
    <phoneticPr fontId="2" type="noConversion"/>
  </si>
  <si>
    <t>계</t>
    <phoneticPr fontId="2" type="noConversion"/>
  </si>
  <si>
    <t>소  계</t>
    <phoneticPr fontId="2" type="noConversion"/>
  </si>
  <si>
    <t>사업비</t>
    <phoneticPr fontId="2" type="noConversion"/>
  </si>
  <si>
    <t>이월금</t>
    <phoneticPr fontId="2" type="noConversion"/>
  </si>
  <si>
    <t>회</t>
    <phoneticPr fontId="2" type="noConversion"/>
  </si>
  <si>
    <t>전년도 이월금</t>
    <phoneticPr fontId="2" type="noConversion"/>
  </si>
  <si>
    <t>전년도이월금</t>
    <phoneticPr fontId="2" type="noConversion"/>
  </si>
  <si>
    <t>/</t>
    <phoneticPr fontId="2" type="noConversion"/>
  </si>
  <si>
    <t>계</t>
    <phoneticPr fontId="2" type="noConversion"/>
  </si>
  <si>
    <t xml:space="preserve"> 세출 산출내역</t>
    <phoneticPr fontId="2" type="noConversion"/>
  </si>
  <si>
    <t>명</t>
    <phoneticPr fontId="2" type="noConversion"/>
  </si>
  <si>
    <t>회</t>
    <phoneticPr fontId="2" type="noConversion"/>
  </si>
  <si>
    <t>업무추진비</t>
  </si>
  <si>
    <t>운영비</t>
  </si>
  <si>
    <t>1) 세입내역</t>
    <phoneticPr fontId="2" type="noConversion"/>
  </si>
  <si>
    <t>2) 세출내역</t>
    <phoneticPr fontId="2" type="noConversion"/>
  </si>
  <si>
    <t xml:space="preserve"> 세입 산출내역</t>
    <phoneticPr fontId="2" type="noConversion"/>
  </si>
  <si>
    <t>◎국민연금</t>
    <phoneticPr fontId="2" type="noConversion"/>
  </si>
  <si>
    <t>◎건강보험</t>
    <phoneticPr fontId="2" type="noConversion"/>
  </si>
  <si>
    <t>◎장기요양보험</t>
    <phoneticPr fontId="2" type="noConversion"/>
  </si>
  <si>
    <t>◎산재보험</t>
    <phoneticPr fontId="2" type="noConversion"/>
  </si>
  <si>
    <t>◎고용보험</t>
    <phoneticPr fontId="2" type="noConversion"/>
  </si>
  <si>
    <t>◎기관운영비</t>
    <phoneticPr fontId="2" type="noConversion"/>
  </si>
  <si>
    <t>◎회의비</t>
    <phoneticPr fontId="2" type="noConversion"/>
  </si>
  <si>
    <t>이용자비용수입</t>
    <phoneticPr fontId="2" type="noConversion"/>
  </si>
  <si>
    <t>요양급여수입</t>
    <phoneticPr fontId="2" type="noConversion"/>
  </si>
  <si>
    <t>장기요양사업수입</t>
    <phoneticPr fontId="2" type="noConversion"/>
  </si>
  <si>
    <t>과년도수입</t>
    <phoneticPr fontId="2" type="noConversion"/>
  </si>
  <si>
    <t>기타운영비</t>
    <phoneticPr fontId="2" type="noConversion"/>
  </si>
  <si>
    <t>관리지원사업</t>
    <phoneticPr fontId="2" type="noConversion"/>
  </si>
  <si>
    <t>간담회</t>
    <phoneticPr fontId="2" type="noConversion"/>
  </si>
  <si>
    <t>계몽홍보사업</t>
    <phoneticPr fontId="2" type="noConversion"/>
  </si>
  <si>
    <t>지역사회조직사업</t>
    <phoneticPr fontId="2" type="noConversion"/>
  </si>
  <si>
    <t>자원봉사자관리</t>
    <phoneticPr fontId="2" type="noConversion"/>
  </si>
  <si>
    <t>전출금</t>
    <phoneticPr fontId="2" type="noConversion"/>
  </si>
  <si>
    <t>준비금</t>
    <phoneticPr fontId="2" type="noConversion"/>
  </si>
  <si>
    <t>환경개선준비금</t>
    <phoneticPr fontId="2" type="noConversion"/>
  </si>
  <si>
    <t>시설환경개선준비금</t>
    <phoneticPr fontId="2" type="noConversion"/>
  </si>
  <si>
    <t>요양보호사
관리사업</t>
    <phoneticPr fontId="2" type="noConversion"/>
  </si>
  <si>
    <t>원</t>
    <phoneticPr fontId="2" type="noConversion"/>
  </si>
  <si>
    <t>◎사무실임대료</t>
    <phoneticPr fontId="2" type="noConversion"/>
  </si>
  <si>
    <t>◎차량유류비</t>
    <phoneticPr fontId="2" type="noConversion"/>
  </si>
  <si>
    <t>장기요양급여수입</t>
    <phoneticPr fontId="2" type="noConversion"/>
  </si>
  <si>
    <t>재산조성비</t>
    <phoneticPr fontId="2" type="noConversion"/>
  </si>
  <si>
    <t>계</t>
    <phoneticPr fontId="2" type="noConversion"/>
  </si>
  <si>
    <t>시설비</t>
    <phoneticPr fontId="2" type="noConversion"/>
  </si>
  <si>
    <t>시설비</t>
    <phoneticPr fontId="2" type="noConversion"/>
  </si>
  <si>
    <t>원</t>
    <phoneticPr fontId="2" type="noConversion"/>
  </si>
  <si>
    <t>x</t>
    <phoneticPr fontId="2" type="noConversion"/>
  </si>
  <si>
    <t>회</t>
    <phoneticPr fontId="2" type="noConversion"/>
  </si>
  <si>
    <t>자산취득비</t>
    <phoneticPr fontId="2" type="noConversion"/>
  </si>
  <si>
    <t>◎기타물품구입</t>
    <phoneticPr fontId="2" type="noConversion"/>
  </si>
  <si>
    <t>시설장비유지비</t>
    <phoneticPr fontId="2" type="noConversion"/>
  </si>
  <si>
    <t>월</t>
    <phoneticPr fontId="2" type="noConversion"/>
  </si>
  <si>
    <t>◎기타공공요금</t>
    <phoneticPr fontId="2" type="noConversion"/>
  </si>
  <si>
    <t>◎사무용품구입</t>
    <phoneticPr fontId="2" type="noConversion"/>
  </si>
  <si>
    <t>◎기타수용비및수수료</t>
    <phoneticPr fontId="2" type="noConversion"/>
  </si>
  <si>
    <t>◎근무복</t>
    <phoneticPr fontId="2" type="noConversion"/>
  </si>
  <si>
    <t>회</t>
    <phoneticPr fontId="2" type="noConversion"/>
  </si>
  <si>
    <t>◎기타후생경비</t>
    <phoneticPr fontId="2" type="noConversion"/>
  </si>
  <si>
    <t>◎우수요양보호사표창</t>
    <phoneticPr fontId="2" type="noConversion"/>
  </si>
  <si>
    <t>소계</t>
    <phoneticPr fontId="2" type="noConversion"/>
  </si>
  <si>
    <t>이용자수입</t>
    <phoneticPr fontId="2" type="noConversion"/>
  </si>
  <si>
    <t>■ 세입</t>
    <phoneticPr fontId="2" type="noConversion"/>
  </si>
  <si>
    <t>항</t>
    <phoneticPr fontId="2" type="noConversion"/>
  </si>
  <si>
    <t>변경사유</t>
    <phoneticPr fontId="2" type="noConversion"/>
  </si>
  <si>
    <t>이용자비용수입</t>
    <phoneticPr fontId="2" type="noConversion"/>
  </si>
  <si>
    <t>■ 세출</t>
    <phoneticPr fontId="2" type="noConversion"/>
  </si>
  <si>
    <t>사무비</t>
    <phoneticPr fontId="2" type="noConversion"/>
  </si>
  <si>
    <t>인건비</t>
    <phoneticPr fontId="2" type="noConversion"/>
  </si>
  <si>
    <t>◎차량유지비</t>
    <phoneticPr fontId="2" type="noConversion"/>
  </si>
  <si>
    <t>◎차량보험료</t>
    <phoneticPr fontId="2" type="noConversion"/>
  </si>
  <si>
    <t>◎기타보험료</t>
    <phoneticPr fontId="2" type="noConversion"/>
  </si>
  <si>
    <t>전출금</t>
    <phoneticPr fontId="2" type="noConversion"/>
  </si>
  <si>
    <t>과년도지출</t>
    <phoneticPr fontId="2" type="noConversion"/>
  </si>
  <si>
    <t>운영충당적립금</t>
    <phoneticPr fontId="2" type="noConversion"/>
  </si>
  <si>
    <t>시설환경개선준비금</t>
    <phoneticPr fontId="2" type="noConversion"/>
  </si>
  <si>
    <t>운영충당
적립금</t>
    <phoneticPr fontId="2" type="noConversion"/>
  </si>
  <si>
    <t>환경개선
준비금</t>
    <phoneticPr fontId="2" type="noConversion"/>
  </si>
  <si>
    <t>이용자
비용수입</t>
    <phoneticPr fontId="2" type="noConversion"/>
  </si>
  <si>
    <t>이용자
부담금수입</t>
    <phoneticPr fontId="2" type="noConversion"/>
  </si>
  <si>
    <t>요양급여
수입</t>
    <phoneticPr fontId="2" type="noConversion"/>
  </si>
  <si>
    <t>◎이용자비용수입</t>
    <phoneticPr fontId="2" type="noConversion"/>
  </si>
  <si>
    <t>◎장기요양사업수입</t>
    <phoneticPr fontId="2" type="noConversion"/>
  </si>
  <si>
    <t>◎전년도 이월금</t>
    <phoneticPr fontId="2" type="noConversion"/>
  </si>
  <si>
    <t>급여</t>
    <phoneticPr fontId="2" type="noConversion"/>
  </si>
  <si>
    <t>여비</t>
    <phoneticPr fontId="2" type="noConversion"/>
  </si>
  <si>
    <t>장기요양
대상자관리사업</t>
    <phoneticPr fontId="2" type="noConversion"/>
  </si>
  <si>
    <t>장기요양
대상자관리사업</t>
    <phoneticPr fontId="2" type="noConversion"/>
  </si>
  <si>
    <t>변경 예산 총계</t>
    <phoneticPr fontId="2" type="noConversion"/>
  </si>
  <si>
    <t>종사자 보수 변경으로 인하여 급여 변동됨</t>
    <phoneticPr fontId="2" type="noConversion"/>
  </si>
  <si>
    <t>소  계</t>
    <phoneticPr fontId="2" type="noConversion"/>
  </si>
  <si>
    <t>과년도수입</t>
    <phoneticPr fontId="2" type="noConversion"/>
  </si>
  <si>
    <t>계</t>
    <phoneticPr fontId="2" type="noConversion"/>
  </si>
  <si>
    <t>소계</t>
    <phoneticPr fontId="2" type="noConversion"/>
  </si>
  <si>
    <t>잡수입</t>
    <phoneticPr fontId="2" type="noConversion"/>
  </si>
  <si>
    <t>기타운영비</t>
    <phoneticPr fontId="2" type="noConversion"/>
  </si>
  <si>
    <t>시설비</t>
    <phoneticPr fontId="2" type="noConversion"/>
  </si>
  <si>
    <t>장기요양
대상자관리
사업</t>
    <phoneticPr fontId="2" type="noConversion"/>
  </si>
  <si>
    <t>요양보호사
관리사업</t>
    <phoneticPr fontId="2" type="noConversion"/>
  </si>
  <si>
    <t>요양보호사관리사업</t>
    <phoneticPr fontId="2" type="noConversion"/>
  </si>
  <si>
    <t>x</t>
    <phoneticPr fontId="2" type="noConversion"/>
  </si>
  <si>
    <t>◎기타운영비</t>
    <phoneticPr fontId="2" type="noConversion"/>
  </si>
  <si>
    <t>◎직무교육비</t>
    <phoneticPr fontId="2" type="noConversion"/>
  </si>
  <si>
    <t>전출금</t>
    <phoneticPr fontId="2" type="noConversion"/>
  </si>
  <si>
    <t>소  계</t>
    <phoneticPr fontId="2" type="noConversion"/>
  </si>
  <si>
    <t>◎재가지원사업전출금</t>
    <phoneticPr fontId="2" type="noConversion"/>
  </si>
  <si>
    <t>◎밑반찬도시락지원전출금</t>
    <phoneticPr fontId="2" type="noConversion"/>
  </si>
  <si>
    <t>◎법인전출금</t>
    <phoneticPr fontId="2" type="noConversion"/>
  </si>
  <si>
    <t xml:space="preserve"> </t>
    <phoneticPr fontId="2" type="noConversion"/>
  </si>
  <si>
    <t>잡지출</t>
    <phoneticPr fontId="2" type="noConversion"/>
  </si>
  <si>
    <t>예비비</t>
    <phoneticPr fontId="2" type="noConversion"/>
  </si>
  <si>
    <t>적립금</t>
    <phoneticPr fontId="2" type="noConversion"/>
  </si>
  <si>
    <t>분기</t>
    <phoneticPr fontId="2" type="noConversion"/>
  </si>
  <si>
    <t>김장서비스</t>
    <phoneticPr fontId="2" type="noConversion"/>
  </si>
  <si>
    <t>어버이날선물지원</t>
    <phoneticPr fontId="2" type="noConversion"/>
  </si>
  <si>
    <t>명</t>
    <phoneticPr fontId="2" type="noConversion"/>
  </si>
  <si>
    <t>생신지원</t>
    <phoneticPr fontId="2" type="noConversion"/>
  </si>
  <si>
    <t>명절지원</t>
    <phoneticPr fontId="2" type="noConversion"/>
  </si>
  <si>
    <t>혹서한기지원</t>
    <phoneticPr fontId="2" type="noConversion"/>
  </si>
  <si>
    <t>◎혹서기지원</t>
    <phoneticPr fontId="2" type="noConversion"/>
  </si>
  <si>
    <t>◎혹한기지원</t>
    <phoneticPr fontId="2" type="noConversion"/>
  </si>
  <si>
    <t>특식지원</t>
    <phoneticPr fontId="2" type="noConversion"/>
  </si>
  <si>
    <t>기타지원</t>
    <phoneticPr fontId="2" type="noConversion"/>
  </si>
  <si>
    <t>◎사후관리</t>
    <phoneticPr fontId="2" type="noConversion"/>
  </si>
  <si>
    <t>◎병문안</t>
    <phoneticPr fontId="2" type="noConversion"/>
  </si>
  <si>
    <t>◎기타지원</t>
    <phoneticPr fontId="2" type="noConversion"/>
  </si>
  <si>
    <t>직무교육사업</t>
    <phoneticPr fontId="2" type="noConversion"/>
  </si>
  <si>
    <t>◎기타교육비</t>
    <phoneticPr fontId="2" type="noConversion"/>
  </si>
  <si>
    <t>간담회</t>
    <phoneticPr fontId="2" type="noConversion"/>
  </si>
  <si>
    <t>회</t>
    <phoneticPr fontId="2" type="noConversion"/>
  </si>
  <si>
    <t>◎직원(교육)</t>
    <phoneticPr fontId="2" type="noConversion"/>
  </si>
  <si>
    <t>◎요양보호사직원연수</t>
    <phoneticPr fontId="2" type="noConversion"/>
  </si>
  <si>
    <t>직원교육비</t>
    <phoneticPr fontId="2" type="noConversion"/>
  </si>
  <si>
    <t>직원연수</t>
    <phoneticPr fontId="2" type="noConversion"/>
  </si>
  <si>
    <t>◎급여비용명세서발송</t>
    <phoneticPr fontId="2" type="noConversion"/>
  </si>
  <si>
    <t>◎소식지발송</t>
    <phoneticPr fontId="2" type="noConversion"/>
  </si>
  <si>
    <t>◎상해보험</t>
    <phoneticPr fontId="2" type="noConversion"/>
  </si>
  <si>
    <t>◎배상책임보험</t>
    <phoneticPr fontId="2" type="noConversion"/>
  </si>
  <si>
    <t>기본급</t>
    <phoneticPr fontId="2" type="noConversion"/>
  </si>
  <si>
    <t>◎사회복지사(3호봉)</t>
    <phoneticPr fontId="2" type="noConversion"/>
  </si>
  <si>
    <t>정재윤</t>
    <phoneticPr fontId="2" type="noConversion"/>
  </si>
  <si>
    <t>◎요양보호사급여</t>
    <phoneticPr fontId="2" type="noConversion"/>
  </si>
  <si>
    <t>제수당</t>
    <phoneticPr fontId="2" type="noConversion"/>
  </si>
  <si>
    <t>%</t>
    <phoneticPr fontId="2" type="noConversion"/>
  </si>
  <si>
    <t>◎종사자수당</t>
    <phoneticPr fontId="2" type="noConversion"/>
  </si>
  <si>
    <t>◎관리업무수당</t>
    <phoneticPr fontId="2" type="noConversion"/>
  </si>
  <si>
    <t>◎연장근로수당</t>
    <phoneticPr fontId="2" type="noConversion"/>
  </si>
  <si>
    <t>◎퇴직적립금</t>
    <phoneticPr fontId="2" type="noConversion"/>
  </si>
  <si>
    <t>사회보험부담금</t>
    <phoneticPr fontId="2" type="noConversion"/>
  </si>
  <si>
    <t>사회보험부담비용</t>
    <phoneticPr fontId="2" type="noConversion"/>
  </si>
  <si>
    <t>시설비</t>
    <phoneticPr fontId="2" type="noConversion"/>
  </si>
  <si>
    <t>2016년 참좋은노인복지센터 방문요양사업 예산(안) 총괄내역서</t>
    <phoneticPr fontId="2" type="noConversion"/>
  </si>
  <si>
    <t>2015년
예산(A)</t>
    <phoneticPr fontId="2" type="noConversion"/>
  </si>
  <si>
    <t>2016년
예산(B)</t>
    <phoneticPr fontId="2" type="noConversion"/>
  </si>
  <si>
    <t>◎사회복지사(4호봉)</t>
    <phoneticPr fontId="2" type="noConversion"/>
  </si>
  <si>
    <t xml:space="preserve">◎명절상여금 </t>
    <phoneticPr fontId="2" type="noConversion"/>
  </si>
  <si>
    <t>◎봉축수당</t>
    <phoneticPr fontId="2" type="noConversion"/>
  </si>
  <si>
    <t>◎요양보호사</t>
    <phoneticPr fontId="2" type="noConversion"/>
  </si>
  <si>
    <t>원</t>
    <phoneticPr fontId="2" type="noConversion"/>
  </si>
  <si>
    <t>x</t>
    <phoneticPr fontId="2" type="noConversion"/>
  </si>
  <si>
    <t>회</t>
    <phoneticPr fontId="2" type="noConversion"/>
  </si>
  <si>
    <t xml:space="preserve">          2016년</t>
    <phoneticPr fontId="2" type="noConversion"/>
  </si>
  <si>
    <t xml:space="preserve">2015.   12  .    </t>
    <phoneticPr fontId="2" type="noConversion"/>
  </si>
  <si>
    <t>사회복지법인 무일복지재단</t>
    <phoneticPr fontId="2" type="noConversion"/>
  </si>
  <si>
    <t>참 좋 은 노 인 복 지 센 터</t>
    <phoneticPr fontId="2" type="noConversion"/>
  </si>
  <si>
    <t>2016년 예산 변경사유 (방문요양)</t>
    <phoneticPr fontId="2" type="noConversion"/>
  </si>
  <si>
    <t>2015년 예산(a)</t>
    <phoneticPr fontId="2" type="noConversion"/>
  </si>
  <si>
    <t xml:space="preserve"> 2016년예산(b)</t>
    <phoneticPr fontId="2" type="noConversion"/>
  </si>
  <si>
    <t>증 감(b-a)</t>
    <phoneticPr fontId="2" type="noConversion"/>
  </si>
  <si>
    <t>이월금</t>
    <phoneticPr fontId="2" type="noConversion"/>
  </si>
  <si>
    <t>잡수입</t>
    <phoneticPr fontId="2" type="noConversion"/>
  </si>
  <si>
    <t>잡수입</t>
    <phoneticPr fontId="2" type="noConversion"/>
  </si>
  <si>
    <t>이용자 증가를 목표로 수입 증액</t>
    <phoneticPr fontId="2" type="noConversion"/>
  </si>
  <si>
    <t>이월금 조정</t>
    <phoneticPr fontId="2" type="noConversion"/>
  </si>
  <si>
    <t>과년도수입 조정</t>
    <phoneticPr fontId="2" type="noConversion"/>
  </si>
  <si>
    <t>평가 가산금 조정</t>
    <phoneticPr fontId="2" type="noConversion"/>
  </si>
  <si>
    <t>기타후생경비 조정</t>
    <phoneticPr fontId="2" type="noConversion"/>
  </si>
  <si>
    <t>업무추진비</t>
    <phoneticPr fontId="2" type="noConversion"/>
  </si>
  <si>
    <t>기관운영비</t>
    <phoneticPr fontId="2" type="noConversion"/>
  </si>
  <si>
    <t>운영비</t>
    <phoneticPr fontId="2" type="noConversion"/>
  </si>
  <si>
    <t>여비</t>
    <phoneticPr fontId="2" type="noConversion"/>
  </si>
  <si>
    <t>수용비및수수료</t>
    <phoneticPr fontId="2" type="noConversion"/>
  </si>
  <si>
    <t>공공요금</t>
    <phoneticPr fontId="2" type="noConversion"/>
  </si>
  <si>
    <t>제세공과금</t>
    <phoneticPr fontId="2" type="noConversion"/>
  </si>
  <si>
    <t>차량비</t>
    <phoneticPr fontId="2" type="noConversion"/>
  </si>
  <si>
    <t>기타운영비</t>
    <phoneticPr fontId="2" type="noConversion"/>
  </si>
  <si>
    <t>김장서비스</t>
    <phoneticPr fontId="2" type="noConversion"/>
  </si>
  <si>
    <t>어버이날선물지원</t>
    <phoneticPr fontId="2" type="noConversion"/>
  </si>
  <si>
    <t>생신지원</t>
    <phoneticPr fontId="2" type="noConversion"/>
  </si>
  <si>
    <t>명절지원</t>
    <phoneticPr fontId="2" type="noConversion"/>
  </si>
  <si>
    <t>혹서한기지원</t>
    <phoneticPr fontId="2" type="noConversion"/>
  </si>
  <si>
    <t>특식지원</t>
    <phoneticPr fontId="2" type="noConversion"/>
  </si>
  <si>
    <t>기타지원</t>
    <phoneticPr fontId="2" type="noConversion"/>
  </si>
  <si>
    <t>직무교육사업</t>
    <phoneticPr fontId="2" type="noConversion"/>
  </si>
  <si>
    <t>기타사업비</t>
    <phoneticPr fontId="2" type="noConversion"/>
  </si>
  <si>
    <t>계몽홍보사업</t>
    <phoneticPr fontId="2" type="noConversion"/>
  </si>
  <si>
    <t>지역사회조직사업</t>
    <phoneticPr fontId="2" type="noConversion"/>
  </si>
  <si>
    <t>직원연수</t>
    <phoneticPr fontId="2" type="noConversion"/>
  </si>
  <si>
    <t>자원봉사자관리</t>
    <phoneticPr fontId="2" type="noConversion"/>
  </si>
  <si>
    <t>직원교육비</t>
    <phoneticPr fontId="2" type="noConversion"/>
  </si>
  <si>
    <t>예비비</t>
    <phoneticPr fontId="2" type="noConversion"/>
  </si>
  <si>
    <t>예비비</t>
    <phoneticPr fontId="2" type="noConversion"/>
  </si>
  <si>
    <t>재산조성비</t>
    <phoneticPr fontId="2" type="noConversion"/>
  </si>
  <si>
    <t>시설비</t>
    <phoneticPr fontId="2" type="noConversion"/>
  </si>
  <si>
    <t>자산취득비</t>
    <phoneticPr fontId="2" type="noConversion"/>
  </si>
  <si>
    <t>기관운영비 조정</t>
    <phoneticPr fontId="2" type="noConversion"/>
  </si>
  <si>
    <t>여비 횟수 및 금액 조정</t>
    <phoneticPr fontId="2" type="noConversion"/>
  </si>
  <si>
    <t>기타수용비 및 수수료 조정</t>
    <phoneticPr fontId="2" type="noConversion"/>
  </si>
  <si>
    <t>기타공공요금 금액 조정</t>
    <phoneticPr fontId="2" type="noConversion"/>
  </si>
  <si>
    <t>보험료 금액 조정</t>
    <phoneticPr fontId="2" type="noConversion"/>
  </si>
  <si>
    <t>차량유지비 금액 조정</t>
    <phoneticPr fontId="2" type="noConversion"/>
  </si>
  <si>
    <t>사무실임대료 돌봄 지출로 인한 금액 조정</t>
    <phoneticPr fontId="2" type="noConversion"/>
  </si>
  <si>
    <t>자산취득비 조정</t>
    <phoneticPr fontId="2" type="noConversion"/>
  </si>
  <si>
    <t>김장사업으로 인한 금액 조정</t>
    <phoneticPr fontId="2" type="noConversion"/>
  </si>
  <si>
    <t>선물 금액 조정</t>
    <phoneticPr fontId="2" type="noConversion"/>
  </si>
  <si>
    <t>생신지원 금액 조정</t>
    <phoneticPr fontId="2" type="noConversion"/>
  </si>
  <si>
    <t>명절지원 금액 조정</t>
    <phoneticPr fontId="2" type="noConversion"/>
  </si>
  <si>
    <t>혹서한기 금액 조정</t>
    <phoneticPr fontId="2" type="noConversion"/>
  </si>
  <si>
    <t>특식지원 금액 조정</t>
    <phoneticPr fontId="2" type="noConversion"/>
  </si>
  <si>
    <t>기타지원비 조정</t>
    <phoneticPr fontId="2" type="noConversion"/>
  </si>
  <si>
    <t>요양보호사 명절수당으로 인한 금액 조정</t>
    <phoneticPr fontId="2" type="noConversion"/>
  </si>
  <si>
    <t>요양보호사 명수 조정으로 인한 금액 조정</t>
    <phoneticPr fontId="2" type="noConversion"/>
  </si>
  <si>
    <t>계몽홍보사업비 조정</t>
    <phoneticPr fontId="2" type="noConversion"/>
  </si>
  <si>
    <t>지역사회조직사업비 조정</t>
    <phoneticPr fontId="2" type="noConversion"/>
  </si>
  <si>
    <t>사업 조정</t>
    <phoneticPr fontId="2" type="noConversion"/>
  </si>
  <si>
    <t>자원봉사자관리비 조정</t>
    <phoneticPr fontId="2" type="noConversion"/>
  </si>
  <si>
    <t xml:space="preserve">재가 전출금, 법인전출금 조정 </t>
    <phoneticPr fontId="2" type="noConversion"/>
  </si>
  <si>
    <t>예비비 조정</t>
    <phoneticPr fontId="2" type="noConversion"/>
  </si>
  <si>
    <t>과년도지출 조정</t>
    <phoneticPr fontId="2" type="noConversion"/>
  </si>
  <si>
    <t>운영충당적립금 조정</t>
    <phoneticPr fontId="2" type="noConversion"/>
  </si>
  <si>
    <t>시설환경개선준비금 조정</t>
    <phoneticPr fontId="2" type="noConversion"/>
  </si>
  <si>
    <t>참좋은노인복지센터 방문요양사업 예산서</t>
    <phoneticPr fontId="2" type="noConversion"/>
  </si>
  <si>
    <t>예금이자수입</t>
    <phoneticPr fontId="2" type="noConversion"/>
  </si>
  <si>
    <t>◎예금이자수입</t>
    <phoneticPr fontId="2" type="noConversion"/>
  </si>
  <si>
    <t>원</t>
    <phoneticPr fontId="2" type="noConversion"/>
  </si>
  <si>
    <t>x</t>
    <phoneticPr fontId="2" type="noConversion"/>
  </si>
  <si>
    <t>회</t>
    <phoneticPr fontId="2" type="noConversion"/>
  </si>
  <si>
    <t>◎식대</t>
    <phoneticPr fontId="2" type="noConversion"/>
  </si>
  <si>
    <t>월</t>
    <phoneticPr fontId="2" type="noConversion"/>
  </si>
  <si>
    <t>식대</t>
    <phoneticPr fontId="2" type="noConversion"/>
  </si>
  <si>
    <t>◎직원식대</t>
    <phoneticPr fontId="2" type="noConversion"/>
  </si>
  <si>
    <t>명</t>
    <phoneticPr fontId="2" type="noConversion"/>
  </si>
  <si>
    <t>예금이자수입</t>
    <phoneticPr fontId="2" type="noConversion"/>
  </si>
  <si>
    <t>식대</t>
    <phoneticPr fontId="2" type="noConversion"/>
  </si>
  <si>
    <t>식대</t>
    <phoneticPr fontId="2" type="noConversion"/>
  </si>
  <si>
    <t>예금이자수입 조정</t>
    <phoneticPr fontId="2" type="noConversion"/>
  </si>
  <si>
    <t>직원식대 조정</t>
    <phoneticPr fontId="2" type="noConversion"/>
  </si>
  <si>
    <t>원</t>
    <phoneticPr fontId="2" type="noConversion"/>
  </si>
  <si>
    <t>x</t>
    <phoneticPr fontId="2" type="noConversion"/>
  </si>
  <si>
    <t>회</t>
    <phoneticPr fontId="2" type="noConversion"/>
  </si>
  <si>
    <t>과년도수입</t>
    <phoneticPr fontId="2" type="noConversion"/>
  </si>
  <si>
    <t>◎과년도수입</t>
    <phoneticPr fontId="2" type="noConversion"/>
  </si>
  <si>
    <t>원</t>
    <phoneticPr fontId="2" type="noConversion"/>
  </si>
  <si>
    <t>x</t>
    <phoneticPr fontId="2" type="noConversion"/>
  </si>
  <si>
    <t>회</t>
    <phoneticPr fontId="2" type="noConversion"/>
  </si>
</sst>
</file>

<file path=xl/styles.xml><?xml version="1.0" encoding="utf-8"?>
<styleSheet xmlns="http://schemas.openxmlformats.org/spreadsheetml/2006/main">
  <numFmts count="12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#,##0.0_ "/>
    <numFmt numFmtId="178" formatCode="###,###,"/>
    <numFmt numFmtId="179" formatCode="0.0_ "/>
    <numFmt numFmtId="180" formatCode="###,###,###,###&quot;원&quot;"/>
    <numFmt numFmtId="181" formatCode="#,##0.000_ "/>
    <numFmt numFmtId="182" formatCode="###,###&quot;원&quot;"/>
    <numFmt numFmtId="183" formatCode="0_);[Red]\(0\)"/>
    <numFmt numFmtId="184" formatCode="_-* #,##0.0_-;\-* #,##0.0_-;_-* &quot;-&quot;?_-;_-@_-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name val="돋움"/>
      <family val="3"/>
      <charset val="129"/>
    </font>
    <font>
      <b/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8"/>
      <name val="돋움"/>
      <family val="3"/>
      <charset val="129"/>
    </font>
    <font>
      <b/>
      <sz val="15"/>
      <name val="돋움"/>
      <family val="3"/>
      <charset val="129"/>
    </font>
    <font>
      <sz val="15"/>
      <name val="돋움"/>
      <family val="3"/>
      <charset val="129"/>
    </font>
    <font>
      <sz val="11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b/>
      <sz val="16"/>
      <name val="맑은고딕"/>
      <family val="3"/>
      <charset val="129"/>
    </font>
    <font>
      <b/>
      <sz val="16"/>
      <name val="맑은 고딕"/>
      <family val="3"/>
      <charset val="129"/>
    </font>
    <font>
      <sz val="10"/>
      <name val="바탕"/>
      <family val="1"/>
      <charset val="129"/>
    </font>
    <font>
      <sz val="10"/>
      <name val="돋움"/>
      <family val="3"/>
      <charset val="129"/>
    </font>
    <font>
      <b/>
      <sz val="9"/>
      <name val="굴림"/>
      <family val="3"/>
      <charset val="129"/>
    </font>
    <font>
      <sz val="9"/>
      <name val="굴림"/>
      <family val="3"/>
      <charset val="129"/>
    </font>
    <font>
      <b/>
      <sz val="10"/>
      <name val="굴림"/>
      <family val="3"/>
      <charset val="129"/>
    </font>
    <font>
      <sz val="9"/>
      <name val="돋움"/>
      <family val="3"/>
      <charset val="129"/>
    </font>
    <font>
      <sz val="8"/>
      <name val="바탕"/>
      <family val="1"/>
      <charset val="129"/>
    </font>
    <font>
      <b/>
      <sz val="10"/>
      <name val="돋움"/>
      <family val="3"/>
      <charset val="129"/>
    </font>
    <font>
      <sz val="11"/>
      <color rgb="FFFF0000"/>
      <name val="돋움"/>
      <family val="3"/>
      <charset val="129"/>
    </font>
    <font>
      <u/>
      <sz val="11"/>
      <color theme="10"/>
      <name val="돋움"/>
      <family val="3"/>
      <charset val="129"/>
    </font>
    <font>
      <b/>
      <sz val="30"/>
      <name val="돋움"/>
      <family val="3"/>
      <charset val="129"/>
    </font>
    <font>
      <b/>
      <sz val="36"/>
      <name val="돋움"/>
      <family val="3"/>
      <charset val="129"/>
    </font>
    <font>
      <sz val="14"/>
      <name val="돋움"/>
      <family val="3"/>
      <charset val="129"/>
    </font>
    <font>
      <b/>
      <sz val="16"/>
      <name val="돋움"/>
      <family val="3"/>
      <charset val="129"/>
    </font>
    <font>
      <sz val="11"/>
      <name val="바탕"/>
      <family val="1"/>
      <charset val="129"/>
    </font>
    <font>
      <b/>
      <sz val="16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</cellStyleXfs>
  <cellXfs count="418">
    <xf numFmtId="0" fontId="0" fillId="0" borderId="0" xfId="0">
      <alignment vertical="center"/>
    </xf>
    <xf numFmtId="0" fontId="0" fillId="0" borderId="9" xfId="0" applyFill="1" applyBorder="1">
      <alignment vertical="center"/>
    </xf>
    <xf numFmtId="0" fontId="3" fillId="0" borderId="0" xfId="0" applyFont="1" applyFill="1" applyBorder="1">
      <alignment vertical="center"/>
    </xf>
    <xf numFmtId="41" fontId="0" fillId="0" borderId="0" xfId="1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0" fontId="0" fillId="0" borderId="24" xfId="0" applyFont="1" applyFill="1" applyBorder="1">
      <alignment vertical="center"/>
    </xf>
    <xf numFmtId="41" fontId="0" fillId="0" borderId="9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41" fontId="0" fillId="0" borderId="9" xfId="0" applyNumberFormat="1" applyFont="1" applyFill="1" applyBorder="1">
      <alignment vertical="center"/>
    </xf>
    <xf numFmtId="178" fontId="0" fillId="0" borderId="0" xfId="0" applyNumberFormat="1" applyFont="1" applyFill="1">
      <alignment vertical="center"/>
    </xf>
    <xf numFmtId="180" fontId="0" fillId="0" borderId="0" xfId="0" applyNumberFormat="1" applyFont="1" applyFill="1">
      <alignment vertical="center"/>
    </xf>
    <xf numFmtId="0" fontId="0" fillId="0" borderId="6" xfId="0" applyFont="1" applyFill="1" applyBorder="1">
      <alignment vertical="center"/>
    </xf>
    <xf numFmtId="180" fontId="0" fillId="0" borderId="18" xfId="0" applyNumberFormat="1" applyFont="1" applyFill="1" applyBorder="1" applyAlignment="1">
      <alignment horizontal="right" vertical="center"/>
    </xf>
    <xf numFmtId="0" fontId="0" fillId="0" borderId="9" xfId="0" applyFont="1" applyFill="1" applyBorder="1">
      <alignment vertical="center"/>
    </xf>
    <xf numFmtId="180" fontId="0" fillId="0" borderId="1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>
      <alignment vertical="center"/>
    </xf>
    <xf numFmtId="0" fontId="0" fillId="0" borderId="16" xfId="0" applyFont="1" applyFill="1" applyBorder="1">
      <alignment vertical="center"/>
    </xf>
    <xf numFmtId="0" fontId="0" fillId="0" borderId="17" xfId="0" applyFont="1" applyFill="1" applyBorder="1">
      <alignment vertical="center"/>
    </xf>
    <xf numFmtId="180" fontId="0" fillId="0" borderId="4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178" fontId="0" fillId="0" borderId="24" xfId="0" applyNumberFormat="1" applyFont="1" applyFill="1" applyBorder="1">
      <alignment vertical="center"/>
    </xf>
    <xf numFmtId="179" fontId="0" fillId="0" borderId="0" xfId="0" applyNumberFormat="1" applyFont="1" applyFill="1">
      <alignment vertical="center"/>
    </xf>
    <xf numFmtId="179" fontId="0" fillId="2" borderId="1" xfId="0" applyNumberFormat="1" applyFont="1" applyFill="1" applyBorder="1" applyAlignment="1">
      <alignment horizontal="center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24" xfId="0" applyFont="1" applyFill="1" applyBorder="1" applyAlignment="1">
      <alignment horizontal="right" vertical="center"/>
    </xf>
    <xf numFmtId="178" fontId="0" fillId="0" borderId="24" xfId="7" applyNumberFormat="1" applyFont="1" applyFill="1" applyBorder="1">
      <alignment vertical="center"/>
    </xf>
    <xf numFmtId="178" fontId="0" fillId="2" borderId="1" xfId="7" applyNumberFormat="1" applyFont="1" applyFill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78" fontId="0" fillId="0" borderId="0" xfId="7" applyNumberFormat="1" applyFont="1" applyFill="1">
      <alignment vertical="center"/>
    </xf>
    <xf numFmtId="0" fontId="0" fillId="0" borderId="0" xfId="0" applyFont="1" applyFill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center" vertical="center"/>
    </xf>
    <xf numFmtId="176" fontId="0" fillId="0" borderId="9" xfId="0" applyNumberFormat="1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9" xfId="0" applyNumberFormat="1" applyFill="1" applyBorder="1" applyAlignment="1">
      <alignment vertical="center"/>
    </xf>
    <xf numFmtId="41" fontId="0" fillId="0" borderId="9" xfId="1" applyFont="1" applyFill="1" applyBorder="1">
      <alignment vertical="center"/>
    </xf>
    <xf numFmtId="180" fontId="0" fillId="0" borderId="10" xfId="0" quotePrefix="1" applyNumberFormat="1" applyFont="1" applyFill="1" applyBorder="1" applyAlignment="1">
      <alignment horizontal="right" vertical="center"/>
    </xf>
    <xf numFmtId="176" fontId="0" fillId="0" borderId="9" xfId="0" applyNumberFormat="1" applyFill="1" applyBorder="1" applyAlignment="1">
      <alignment horizontal="center" vertical="center"/>
    </xf>
    <xf numFmtId="177" fontId="0" fillId="0" borderId="9" xfId="0" applyNumberFormat="1" applyFont="1" applyFill="1" applyBorder="1" applyAlignment="1">
      <alignment horizontal="right" vertical="center"/>
    </xf>
    <xf numFmtId="182" fontId="0" fillId="0" borderId="10" xfId="1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0" fontId="0" fillId="0" borderId="24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179" fontId="4" fillId="0" borderId="0" xfId="0" applyNumberFormat="1" applyFont="1" applyFill="1" applyBorder="1">
      <alignment vertical="center"/>
    </xf>
    <xf numFmtId="0" fontId="4" fillId="0" borderId="24" xfId="0" applyFont="1" applyFill="1" applyBorder="1" applyAlignment="1">
      <alignment horizontal="right" vertical="center"/>
    </xf>
    <xf numFmtId="41" fontId="4" fillId="0" borderId="0" xfId="1" applyFont="1" applyFill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176" fontId="0" fillId="0" borderId="9" xfId="0" applyNumberFormat="1" applyFill="1" applyBorder="1" applyAlignment="1">
      <alignment horizontal="right" vertical="center"/>
    </xf>
    <xf numFmtId="0" fontId="0" fillId="0" borderId="42" xfId="0" applyFont="1" applyFill="1" applyBorder="1">
      <alignment vertical="center"/>
    </xf>
    <xf numFmtId="180" fontId="0" fillId="0" borderId="43" xfId="0" applyNumberFormat="1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left" vertical="center"/>
    </xf>
    <xf numFmtId="183" fontId="0" fillId="0" borderId="0" xfId="0" applyNumberFormat="1" applyFont="1" applyFill="1" applyBorder="1" applyAlignment="1">
      <alignment vertical="center"/>
    </xf>
    <xf numFmtId="0" fontId="0" fillId="0" borderId="9" xfId="0" applyFill="1" applyBorder="1" applyAlignment="1">
      <alignment horizontal="center" vertical="center" wrapText="1"/>
    </xf>
    <xf numFmtId="178" fontId="4" fillId="0" borderId="0" xfId="0" applyNumberFormat="1" applyFont="1" applyFill="1" applyBorder="1">
      <alignment vertical="center"/>
    </xf>
    <xf numFmtId="176" fontId="0" fillId="0" borderId="21" xfId="0" applyNumberFormat="1" applyFont="1" applyFill="1" applyBorder="1" applyAlignment="1">
      <alignment vertical="center"/>
    </xf>
    <xf numFmtId="176" fontId="0" fillId="0" borderId="21" xfId="0" applyNumberFormat="1" applyFont="1" applyFill="1" applyBorder="1" applyAlignment="1">
      <alignment horizontal="center" vertical="center"/>
    </xf>
    <xf numFmtId="176" fontId="0" fillId="0" borderId="21" xfId="0" applyNumberFormat="1" applyFont="1" applyFill="1" applyBorder="1" applyAlignment="1">
      <alignment horizontal="right" vertical="center"/>
    </xf>
    <xf numFmtId="180" fontId="0" fillId="0" borderId="22" xfId="0" applyNumberFormat="1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center" vertical="center"/>
    </xf>
    <xf numFmtId="0" fontId="10" fillId="0" borderId="9" xfId="0" applyFont="1" applyFill="1" applyBorder="1">
      <alignment vertical="center"/>
    </xf>
    <xf numFmtId="176" fontId="9" fillId="0" borderId="9" xfId="0" applyNumberFormat="1" applyFont="1" applyFill="1" applyBorder="1" applyAlignment="1">
      <alignment vertical="center"/>
    </xf>
    <xf numFmtId="176" fontId="9" fillId="0" borderId="9" xfId="0" applyNumberFormat="1" applyFont="1" applyFill="1" applyBorder="1" applyAlignment="1">
      <alignment horizontal="center" vertical="center"/>
    </xf>
    <xf numFmtId="176" fontId="9" fillId="0" borderId="9" xfId="0" applyNumberFormat="1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center" vertical="center"/>
    </xf>
    <xf numFmtId="180" fontId="9" fillId="0" borderId="10" xfId="0" applyNumberFormat="1" applyFont="1" applyFill="1" applyBorder="1" applyAlignment="1">
      <alignment horizontal="right" vertical="center"/>
    </xf>
    <xf numFmtId="41" fontId="9" fillId="0" borderId="9" xfId="0" applyNumberFormat="1" applyFont="1" applyFill="1" applyBorder="1">
      <alignment vertical="center"/>
    </xf>
    <xf numFmtId="0" fontId="9" fillId="0" borderId="9" xfId="0" applyFont="1" applyFill="1" applyBorder="1">
      <alignment vertical="center"/>
    </xf>
    <xf numFmtId="0" fontId="13" fillId="0" borderId="0" xfId="0" applyFont="1" applyAlignment="1">
      <alignment vertical="center"/>
    </xf>
    <xf numFmtId="0" fontId="14" fillId="0" borderId="0" xfId="0" applyFont="1">
      <alignment vertical="center"/>
    </xf>
    <xf numFmtId="0" fontId="16" fillId="0" borderId="0" xfId="0" applyFont="1" applyBorder="1" applyAlignment="1">
      <alignment horizontal="right"/>
    </xf>
    <xf numFmtId="0" fontId="17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3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2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/>
    </xf>
    <xf numFmtId="0" fontId="0" fillId="0" borderId="2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178" fontId="18" fillId="0" borderId="0" xfId="0" applyNumberFormat="1" applyFont="1">
      <alignment vertical="center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horizont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 wrapText="1" shrinkToFit="1"/>
    </xf>
    <xf numFmtId="41" fontId="16" fillId="0" borderId="52" xfId="0" applyNumberFormat="1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 wrapText="1"/>
    </xf>
    <xf numFmtId="0" fontId="16" fillId="0" borderId="55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0" xfId="0" applyFill="1">
      <alignment vertical="center"/>
    </xf>
    <xf numFmtId="43" fontId="4" fillId="0" borderId="24" xfId="0" applyNumberFormat="1" applyFont="1" applyFill="1" applyBorder="1">
      <alignment vertical="center"/>
    </xf>
    <xf numFmtId="0" fontId="0" fillId="0" borderId="9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21" xfId="0" applyFill="1" applyBorder="1">
      <alignment vertical="center"/>
    </xf>
    <xf numFmtId="176" fontId="0" fillId="0" borderId="21" xfId="0" applyNumberFormat="1" applyFill="1" applyBorder="1" applyAlignment="1">
      <alignment horizontal="center" vertical="center"/>
    </xf>
    <xf numFmtId="41" fontId="0" fillId="0" borderId="9" xfId="0" applyNumberFormat="1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/>
    </xf>
    <xf numFmtId="41" fontId="0" fillId="0" borderId="21" xfId="0" applyNumberFormat="1" applyFont="1" applyFill="1" applyBorder="1" applyAlignment="1">
      <alignment horizontal="center" vertical="center"/>
    </xf>
    <xf numFmtId="41" fontId="0" fillId="0" borderId="9" xfId="7" applyNumberFormat="1" applyFont="1" applyFill="1" applyBorder="1">
      <alignment vertical="center"/>
    </xf>
    <xf numFmtId="41" fontId="0" fillId="0" borderId="10" xfId="0" applyNumberFormat="1" applyFont="1" applyFill="1" applyBorder="1">
      <alignment vertical="center"/>
    </xf>
    <xf numFmtId="41" fontId="0" fillId="2" borderId="1" xfId="7" applyNumberFormat="1" applyFont="1" applyFill="1" applyBorder="1" applyAlignment="1">
      <alignment horizontal="center" vertical="center"/>
    </xf>
    <xf numFmtId="41" fontId="0" fillId="2" borderId="1" xfId="0" applyNumberFormat="1" applyFont="1" applyFill="1" applyBorder="1" applyAlignment="1">
      <alignment horizontal="center" vertical="center"/>
    </xf>
    <xf numFmtId="41" fontId="0" fillId="0" borderId="20" xfId="0" applyNumberFormat="1" applyFont="1" applyFill="1" applyBorder="1" applyAlignment="1">
      <alignment horizontal="center" vertical="center"/>
    </xf>
    <xf numFmtId="41" fontId="0" fillId="0" borderId="21" xfId="0" applyNumberFormat="1" applyFont="1" applyFill="1" applyBorder="1">
      <alignment vertical="center"/>
    </xf>
    <xf numFmtId="41" fontId="0" fillId="0" borderId="21" xfId="0" applyNumberFormat="1" applyFont="1" applyFill="1" applyBorder="1" applyAlignment="1">
      <alignment horizontal="right" vertical="center"/>
    </xf>
    <xf numFmtId="41" fontId="0" fillId="0" borderId="21" xfId="7" applyNumberFormat="1" applyFont="1" applyFill="1" applyBorder="1">
      <alignment vertical="center"/>
    </xf>
    <xf numFmtId="41" fontId="0" fillId="0" borderId="22" xfId="0" applyNumberFormat="1" applyFont="1" applyFill="1" applyBorder="1">
      <alignment vertical="center"/>
    </xf>
    <xf numFmtId="41" fontId="20" fillId="0" borderId="3" xfId="0" applyNumberFormat="1" applyFont="1" applyFill="1" applyBorder="1" applyAlignment="1">
      <alignment horizontal="right" vertical="center"/>
    </xf>
    <xf numFmtId="0" fontId="14" fillId="0" borderId="0" xfId="0" applyFont="1" applyFill="1" applyBorder="1">
      <alignment vertical="center"/>
    </xf>
    <xf numFmtId="0" fontId="14" fillId="0" borderId="0" xfId="0" applyFont="1" applyFill="1" applyAlignment="1">
      <alignment horizontal="right" vertical="center"/>
    </xf>
    <xf numFmtId="180" fontId="14" fillId="0" borderId="0" xfId="0" applyNumberFormat="1" applyFont="1" applyFill="1" applyAlignment="1">
      <alignment horizontal="right" vertical="center"/>
    </xf>
    <xf numFmtId="0" fontId="14" fillId="0" borderId="0" xfId="0" applyFont="1" applyFill="1">
      <alignment vertical="center"/>
    </xf>
    <xf numFmtId="41" fontId="14" fillId="0" borderId="8" xfId="0" applyNumberFormat="1" applyFont="1" applyFill="1" applyBorder="1" applyAlignment="1">
      <alignment horizontal="right" vertical="center"/>
    </xf>
    <xf numFmtId="41" fontId="14" fillId="0" borderId="8" xfId="7" applyNumberFormat="1" applyFont="1" applyFill="1" applyBorder="1" applyAlignment="1" applyProtection="1">
      <alignment horizontal="right" vertical="center"/>
    </xf>
    <xf numFmtId="41" fontId="14" fillId="0" borderId="9" xfId="0" applyNumberFormat="1" applyFont="1" applyFill="1" applyBorder="1" applyAlignment="1">
      <alignment horizontal="center" vertical="center"/>
    </xf>
    <xf numFmtId="41" fontId="14" fillId="0" borderId="9" xfId="0" applyNumberFormat="1" applyFont="1" applyFill="1" applyBorder="1" applyAlignment="1">
      <alignment horizontal="right" vertical="center"/>
    </xf>
    <xf numFmtId="41" fontId="14" fillId="0" borderId="9" xfId="7" applyNumberFormat="1" applyFont="1" applyFill="1" applyBorder="1" applyAlignment="1" applyProtection="1">
      <alignment horizontal="right" vertical="center"/>
    </xf>
    <xf numFmtId="41" fontId="14" fillId="0" borderId="10" xfId="0" applyNumberFormat="1" applyFont="1" applyFill="1" applyBorder="1" applyAlignment="1" applyProtection="1">
      <alignment horizontal="right" vertical="center"/>
    </xf>
    <xf numFmtId="41" fontId="14" fillId="0" borderId="21" xfId="0" applyNumberFormat="1" applyFont="1" applyFill="1" applyBorder="1" applyAlignment="1">
      <alignment horizontal="center" vertical="top"/>
    </xf>
    <xf numFmtId="41" fontId="14" fillId="0" borderId="9" xfId="0" applyNumberFormat="1" applyFont="1" applyFill="1" applyBorder="1" applyAlignment="1">
      <alignment vertical="center"/>
    </xf>
    <xf numFmtId="3" fontId="14" fillId="0" borderId="0" xfId="0" applyNumberFormat="1" applyFont="1" applyFill="1" applyBorder="1">
      <alignment vertical="center"/>
    </xf>
    <xf numFmtId="41" fontId="14" fillId="0" borderId="11" xfId="0" applyNumberFormat="1" applyFont="1" applyFill="1" applyBorder="1" applyAlignment="1">
      <alignment horizontal="center" vertical="center"/>
    </xf>
    <xf numFmtId="41" fontId="14" fillId="0" borderId="12" xfId="0" applyNumberFormat="1" applyFont="1" applyFill="1" applyBorder="1" applyAlignment="1">
      <alignment horizontal="center" vertical="center"/>
    </xf>
    <xf numFmtId="41" fontId="14" fillId="0" borderId="21" xfId="0" applyNumberFormat="1" applyFont="1" applyFill="1" applyBorder="1" applyAlignment="1">
      <alignment horizontal="center" vertical="center"/>
    </xf>
    <xf numFmtId="41" fontId="14" fillId="0" borderId="12" xfId="0" applyNumberFormat="1" applyFont="1" applyFill="1" applyBorder="1" applyAlignment="1">
      <alignment vertical="center"/>
    </xf>
    <xf numFmtId="41" fontId="14" fillId="0" borderId="8" xfId="0" applyNumberFormat="1" applyFont="1" applyFill="1" applyBorder="1" applyAlignment="1">
      <alignment horizontal="center" vertical="center"/>
    </xf>
    <xf numFmtId="41" fontId="14" fillId="0" borderId="9" xfId="0" applyNumberFormat="1" applyFont="1" applyFill="1" applyBorder="1">
      <alignment vertical="center"/>
    </xf>
    <xf numFmtId="41" fontId="14" fillId="0" borderId="9" xfId="7" applyNumberFormat="1" applyFont="1" applyFill="1" applyBorder="1">
      <alignment vertical="center"/>
    </xf>
    <xf numFmtId="41" fontId="14" fillId="0" borderId="10" xfId="0" applyNumberFormat="1" applyFont="1" applyFill="1" applyBorder="1">
      <alignment vertical="center"/>
    </xf>
    <xf numFmtId="0" fontId="14" fillId="0" borderId="0" xfId="0" applyFont="1" applyFill="1" applyBorder="1" applyAlignment="1">
      <alignment horizontal="center" vertical="center"/>
    </xf>
    <xf numFmtId="176" fontId="14" fillId="0" borderId="0" xfId="0" applyNumberFormat="1" applyFont="1" applyFill="1" applyBorder="1">
      <alignment vertical="center"/>
    </xf>
    <xf numFmtId="179" fontId="14" fillId="0" borderId="0" xfId="0" applyNumberFormat="1" applyFont="1" applyFill="1" applyBorder="1">
      <alignment vertical="center"/>
    </xf>
    <xf numFmtId="41" fontId="14" fillId="0" borderId="13" xfId="0" applyNumberFormat="1" applyFont="1" applyFill="1" applyBorder="1" applyAlignment="1">
      <alignment horizontal="center" vertical="center"/>
    </xf>
    <xf numFmtId="41" fontId="14" fillId="0" borderId="14" xfId="0" applyNumberFormat="1" applyFont="1" applyFill="1" applyBorder="1" applyAlignment="1">
      <alignment horizontal="center" vertical="center"/>
    </xf>
    <xf numFmtId="41" fontId="14" fillId="0" borderId="14" xfId="0" applyNumberFormat="1" applyFont="1" applyFill="1" applyBorder="1">
      <alignment vertical="center"/>
    </xf>
    <xf numFmtId="41" fontId="14" fillId="0" borderId="14" xfId="0" applyNumberFormat="1" applyFont="1" applyFill="1" applyBorder="1" applyAlignment="1">
      <alignment horizontal="right" vertical="center"/>
    </xf>
    <xf numFmtId="41" fontId="14" fillId="0" borderId="14" xfId="7" applyNumberFormat="1" applyFont="1" applyFill="1" applyBorder="1">
      <alignment vertical="center"/>
    </xf>
    <xf numFmtId="41" fontId="14" fillId="0" borderId="15" xfId="0" applyNumberFormat="1" applyFont="1" applyFill="1" applyBorder="1">
      <alignment vertical="center"/>
    </xf>
    <xf numFmtId="41" fontId="14" fillId="0" borderId="21" xfId="0" applyNumberFormat="1" applyFont="1" applyFill="1" applyBorder="1">
      <alignment vertical="center"/>
    </xf>
    <xf numFmtId="41" fontId="16" fillId="0" borderId="50" xfId="0" applyNumberFormat="1" applyFont="1" applyBorder="1" applyAlignment="1">
      <alignment horizontal="right" vertical="center"/>
    </xf>
    <xf numFmtId="41" fontId="16" fillId="0" borderId="9" xfId="0" applyNumberFormat="1" applyFont="1" applyFill="1" applyBorder="1" applyAlignment="1">
      <alignment horizontal="right" vertical="center"/>
    </xf>
    <xf numFmtId="41" fontId="16" fillId="0" borderId="14" xfId="0" applyNumberFormat="1" applyFont="1" applyBorder="1" applyAlignment="1">
      <alignment horizontal="right" vertical="center"/>
    </xf>
    <xf numFmtId="41" fontId="16" fillId="0" borderId="14" xfId="0" applyNumberFormat="1" applyFont="1" applyBorder="1" applyAlignment="1">
      <alignment vertical="center"/>
    </xf>
    <xf numFmtId="41" fontId="18" fillId="0" borderId="0" xfId="0" applyNumberFormat="1" applyFont="1" applyBorder="1">
      <alignment vertical="center"/>
    </xf>
    <xf numFmtId="41" fontId="16" fillId="0" borderId="50" xfId="0" applyNumberFormat="1" applyFont="1" applyFill="1" applyBorder="1" applyAlignment="1">
      <alignment horizontal="right" vertical="center"/>
    </xf>
    <xf numFmtId="41" fontId="16" fillId="0" borderId="9" xfId="1" applyNumberFormat="1" applyFont="1" applyFill="1" applyBorder="1" applyAlignment="1">
      <alignment horizontal="right" vertical="center"/>
    </xf>
    <xf numFmtId="41" fontId="16" fillId="0" borderId="21" xfId="1" applyNumberFormat="1" applyFont="1" applyFill="1" applyBorder="1" applyAlignment="1">
      <alignment horizontal="right" vertical="center"/>
    </xf>
    <xf numFmtId="41" fontId="18" fillId="0" borderId="9" xfId="0" applyNumberFormat="1" applyFont="1" applyBorder="1" applyAlignment="1">
      <alignment horizontal="right" vertical="center"/>
    </xf>
    <xf numFmtId="41" fontId="18" fillId="0" borderId="14" xfId="0" applyNumberFormat="1" applyFont="1" applyBorder="1" applyAlignment="1">
      <alignment horizontal="right" vertical="center"/>
    </xf>
    <xf numFmtId="41" fontId="16" fillId="0" borderId="14" xfId="0" applyNumberFormat="1" applyFont="1" applyFill="1" applyBorder="1" applyAlignment="1">
      <alignment horizontal="right" vertical="center"/>
    </xf>
    <xf numFmtId="41" fontId="16" fillId="0" borderId="0" xfId="0" applyNumberFormat="1" applyFont="1" applyFill="1" applyBorder="1" applyAlignment="1">
      <alignment horizontal="right" vertical="center"/>
    </xf>
    <xf numFmtId="41" fontId="16" fillId="0" borderId="21" xfId="0" applyNumberFormat="1" applyFont="1" applyFill="1" applyBorder="1" applyAlignment="1">
      <alignment horizontal="right" vertical="center"/>
    </xf>
    <xf numFmtId="41" fontId="2" fillId="0" borderId="0" xfId="0" applyNumberFormat="1" applyFont="1">
      <alignment vertical="center"/>
    </xf>
    <xf numFmtId="41" fontId="4" fillId="0" borderId="1" xfId="0" applyNumberFormat="1" applyFont="1" applyFill="1" applyBorder="1">
      <alignment vertical="center"/>
    </xf>
    <xf numFmtId="41" fontId="0" fillId="0" borderId="6" xfId="0" applyNumberFormat="1" applyFont="1" applyFill="1" applyBorder="1" applyAlignment="1">
      <alignment horizontal="right" vertical="center"/>
    </xf>
    <xf numFmtId="41" fontId="0" fillId="0" borderId="6" xfId="0" applyNumberFormat="1" applyFont="1" applyFill="1" applyBorder="1">
      <alignment vertical="center"/>
    </xf>
    <xf numFmtId="184" fontId="4" fillId="0" borderId="1" xfId="0" applyNumberFormat="1" applyFont="1" applyFill="1" applyBorder="1">
      <alignment vertical="center"/>
    </xf>
    <xf numFmtId="184" fontId="0" fillId="0" borderId="6" xfId="0" applyNumberFormat="1" applyFont="1" applyFill="1" applyBorder="1">
      <alignment vertical="center"/>
    </xf>
    <xf numFmtId="184" fontId="0" fillId="0" borderId="9" xfId="0" applyNumberFormat="1" applyFont="1" applyFill="1" applyBorder="1">
      <alignment vertical="center"/>
    </xf>
    <xf numFmtId="184" fontId="20" fillId="0" borderId="4" xfId="0" applyNumberFormat="1" applyFont="1" applyFill="1" applyBorder="1" applyAlignment="1" applyProtection="1">
      <alignment horizontal="right" vertical="center"/>
    </xf>
    <xf numFmtId="184" fontId="14" fillId="0" borderId="23" xfId="0" applyNumberFormat="1" applyFont="1" applyFill="1" applyBorder="1" applyAlignment="1" applyProtection="1">
      <alignment horizontal="right" vertical="center"/>
    </xf>
    <xf numFmtId="184" fontId="14" fillId="0" borderId="10" xfId="0" applyNumberFormat="1" applyFont="1" applyFill="1" applyBorder="1" applyAlignment="1" applyProtection="1">
      <alignment horizontal="right" vertical="center"/>
    </xf>
    <xf numFmtId="184" fontId="14" fillId="0" borderId="10" xfId="0" applyNumberFormat="1" applyFont="1" applyFill="1" applyBorder="1" applyAlignment="1">
      <alignment horizontal="right" vertical="center"/>
    </xf>
    <xf numFmtId="184" fontId="0" fillId="2" borderId="2" xfId="0" applyNumberFormat="1" applyFont="1" applyFill="1" applyBorder="1" applyAlignment="1">
      <alignment horizontal="center" vertical="center"/>
    </xf>
    <xf numFmtId="184" fontId="14" fillId="0" borderId="23" xfId="0" applyNumberFormat="1" applyFont="1" applyFill="1" applyBorder="1" applyAlignment="1">
      <alignment horizontal="right" vertical="center"/>
    </xf>
    <xf numFmtId="184" fontId="14" fillId="0" borderId="58" xfId="0" applyNumberFormat="1" applyFont="1" applyFill="1" applyBorder="1" applyAlignment="1">
      <alignment horizontal="right" vertical="center"/>
    </xf>
    <xf numFmtId="184" fontId="0" fillId="0" borderId="0" xfId="0" applyNumberFormat="1" applyFont="1" applyFill="1" applyAlignment="1">
      <alignment horizontal="right" vertical="center"/>
    </xf>
    <xf numFmtId="41" fontId="4" fillId="0" borderId="36" xfId="0" applyNumberFormat="1" applyFont="1" applyFill="1" applyBorder="1">
      <alignment vertical="center"/>
    </xf>
    <xf numFmtId="41" fontId="0" fillId="0" borderId="9" xfId="0" applyNumberFormat="1" applyFont="1" applyFill="1" applyBorder="1" applyAlignment="1">
      <alignment vertical="center" wrapText="1"/>
    </xf>
    <xf numFmtId="41" fontId="0" fillId="0" borderId="9" xfId="0" applyNumberFormat="1" applyFill="1" applyBorder="1">
      <alignment vertical="center"/>
    </xf>
    <xf numFmtId="184" fontId="0" fillId="0" borderId="59" xfId="0" applyNumberFormat="1" applyFont="1" applyFill="1" applyBorder="1" applyAlignment="1" applyProtection="1">
      <alignment horizontal="right" vertical="center"/>
    </xf>
    <xf numFmtId="184" fontId="9" fillId="0" borderId="9" xfId="0" applyNumberFormat="1" applyFont="1" applyFill="1" applyBorder="1">
      <alignment vertic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vertical="top"/>
    </xf>
    <xf numFmtId="0" fontId="16" fillId="0" borderId="7" xfId="0" applyFont="1" applyFill="1" applyBorder="1" applyAlignment="1">
      <alignment vertical="top"/>
    </xf>
    <xf numFmtId="0" fontId="16" fillId="0" borderId="20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41" fontId="21" fillId="0" borderId="9" xfId="0" applyNumberFormat="1" applyFont="1" applyFill="1" applyBorder="1">
      <alignment vertical="center"/>
    </xf>
    <xf numFmtId="184" fontId="21" fillId="0" borderId="9" xfId="0" applyNumberFormat="1" applyFont="1" applyFill="1" applyBorder="1">
      <alignment vertical="center"/>
    </xf>
    <xf numFmtId="41" fontId="14" fillId="0" borderId="9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41" fontId="21" fillId="0" borderId="0" xfId="1" applyFont="1" applyFill="1">
      <alignment vertical="center"/>
    </xf>
    <xf numFmtId="0" fontId="21" fillId="0" borderId="0" xfId="0" applyFont="1" applyFill="1">
      <alignment vertical="center"/>
    </xf>
    <xf numFmtId="0" fontId="0" fillId="0" borderId="11" xfId="0" applyFont="1" applyFill="1" applyBorder="1" applyAlignment="1">
      <alignment horizontal="center" vertical="center"/>
    </xf>
    <xf numFmtId="41" fontId="4" fillId="0" borderId="0" xfId="0" applyNumberFormat="1" applyFont="1" applyFill="1" applyBorder="1">
      <alignment vertical="center"/>
    </xf>
    <xf numFmtId="0" fontId="0" fillId="0" borderId="9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center" vertical="center" wrapText="1"/>
    </xf>
    <xf numFmtId="41" fontId="0" fillId="3" borderId="0" xfId="1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ont="1" applyFill="1" applyBorder="1">
      <alignment vertical="center"/>
    </xf>
    <xf numFmtId="178" fontId="0" fillId="3" borderId="0" xfId="0" applyNumberFormat="1" applyFont="1" applyFill="1" applyBorder="1">
      <alignment vertical="center"/>
    </xf>
    <xf numFmtId="179" fontId="0" fillId="3" borderId="0" xfId="0" applyNumberFormat="1" applyFont="1" applyFill="1" applyBorder="1">
      <alignment vertical="center"/>
    </xf>
    <xf numFmtId="179" fontId="0" fillId="3" borderId="0" xfId="0" applyNumberFormat="1" applyFont="1" applyFill="1">
      <alignment vertical="center"/>
    </xf>
    <xf numFmtId="176" fontId="0" fillId="3" borderId="0" xfId="0" applyNumberFormat="1" applyFont="1" applyFill="1" applyBorder="1">
      <alignment vertical="center"/>
    </xf>
    <xf numFmtId="178" fontId="0" fillId="3" borderId="0" xfId="0" applyNumberFormat="1" applyFont="1" applyFill="1">
      <alignment vertical="center"/>
    </xf>
    <xf numFmtId="176" fontId="22" fillId="0" borderId="9" xfId="8" applyNumberFormat="1" applyFill="1" applyBorder="1" applyAlignment="1" applyProtection="1">
      <alignment horizontal="center" vertical="center"/>
    </xf>
    <xf numFmtId="0" fontId="0" fillId="0" borderId="21" xfId="0" applyFont="1" applyFill="1" applyBorder="1" applyAlignment="1">
      <alignment vertical="center"/>
    </xf>
    <xf numFmtId="176" fontId="0" fillId="0" borderId="0" xfId="0" applyNumberFormat="1" applyFont="1" applyFill="1">
      <alignment vertical="center"/>
    </xf>
    <xf numFmtId="41" fontId="14" fillId="0" borderId="0" xfId="0" applyNumberFormat="1" applyFont="1" applyFill="1" applyBorder="1">
      <alignment vertical="center"/>
    </xf>
    <xf numFmtId="41" fontId="14" fillId="0" borderId="9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vertical="center"/>
    </xf>
    <xf numFmtId="41" fontId="0" fillId="0" borderId="8" xfId="0" applyNumberFormat="1" applyFont="1" applyFill="1" applyBorder="1">
      <alignment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41" fontId="0" fillId="0" borderId="39" xfId="0" applyNumberFormat="1" applyFont="1" applyFill="1" applyBorder="1">
      <alignment vertical="center"/>
    </xf>
    <xf numFmtId="41" fontId="0" fillId="0" borderId="14" xfId="0" applyNumberFormat="1" applyFont="1" applyFill="1" applyBorder="1">
      <alignment vertical="center"/>
    </xf>
    <xf numFmtId="184" fontId="0" fillId="0" borderId="14" xfId="0" applyNumberFormat="1" applyFont="1" applyFill="1" applyBorder="1">
      <alignment vertical="center"/>
    </xf>
    <xf numFmtId="0" fontId="0" fillId="0" borderId="14" xfId="0" applyFont="1" applyFill="1" applyBorder="1">
      <alignment vertical="center"/>
    </xf>
    <xf numFmtId="176" fontId="0" fillId="0" borderId="14" xfId="0" applyNumberFormat="1" applyFont="1" applyFill="1" applyBorder="1" applyAlignment="1">
      <alignment vertical="center"/>
    </xf>
    <xf numFmtId="176" fontId="0" fillId="0" borderId="14" xfId="0" applyNumberFormat="1" applyFont="1" applyFill="1" applyBorder="1" applyAlignment="1">
      <alignment horizontal="center" vertical="center"/>
    </xf>
    <xf numFmtId="176" fontId="0" fillId="0" borderId="14" xfId="0" applyNumberFormat="1" applyFont="1" applyFill="1" applyBorder="1" applyAlignment="1">
      <alignment horizontal="right" vertical="center"/>
    </xf>
    <xf numFmtId="180" fontId="0" fillId="0" borderId="15" xfId="0" applyNumberFormat="1" applyFont="1" applyFill="1" applyBorder="1" applyAlignment="1">
      <alignment horizontal="right" vertical="center"/>
    </xf>
    <xf numFmtId="0" fontId="0" fillId="0" borderId="14" xfId="0" applyFill="1" applyBorder="1" applyAlignment="1">
      <alignment horizontal="center" vertical="center"/>
    </xf>
    <xf numFmtId="41" fontId="0" fillId="0" borderId="14" xfId="0" applyNumberFormat="1" applyFont="1" applyFill="1" applyBorder="1" applyAlignment="1">
      <alignment horizontal="right" vertical="center"/>
    </xf>
    <xf numFmtId="0" fontId="0" fillId="0" borderId="14" xfId="0" applyFill="1" applyBorder="1">
      <alignment vertical="center"/>
    </xf>
    <xf numFmtId="176" fontId="0" fillId="0" borderId="14" xfId="0" applyNumberFormat="1" applyFill="1" applyBorder="1" applyAlignment="1">
      <alignment horizontal="center" vertical="center"/>
    </xf>
    <xf numFmtId="41" fontId="14" fillId="0" borderId="9" xfId="0" applyNumberFormat="1" applyFont="1" applyFill="1" applyBorder="1" applyAlignment="1">
      <alignment horizontal="center" vertical="center"/>
    </xf>
    <xf numFmtId="41" fontId="14" fillId="0" borderId="21" xfId="0" applyNumberFormat="1" applyFont="1" applyFill="1" applyBorder="1" applyAlignment="1">
      <alignment horizontal="center" vertical="center"/>
    </xf>
    <xf numFmtId="41" fontId="14" fillId="0" borderId="9" xfId="0" applyNumberFormat="1" applyFont="1" applyFill="1" applyBorder="1" applyAlignment="1">
      <alignment horizontal="center" vertical="center"/>
    </xf>
    <xf numFmtId="41" fontId="0" fillId="0" borderId="13" xfId="0" applyNumberFormat="1" applyFont="1" applyFill="1" applyBorder="1" applyAlignment="1">
      <alignment horizontal="center" vertical="center"/>
    </xf>
    <xf numFmtId="41" fontId="0" fillId="0" borderId="14" xfId="0" applyNumberFormat="1" applyFont="1" applyFill="1" applyBorder="1" applyAlignment="1">
      <alignment horizontal="center" vertical="center"/>
    </xf>
    <xf numFmtId="41" fontId="0" fillId="0" borderId="14" xfId="7" applyNumberFormat="1" applyFont="1" applyFill="1" applyBorder="1">
      <alignment vertical="center"/>
    </xf>
    <xf numFmtId="41" fontId="0" fillId="0" borderId="15" xfId="0" applyNumberFormat="1" applyFont="1" applyFill="1" applyBorder="1">
      <alignment vertical="center"/>
    </xf>
    <xf numFmtId="0" fontId="0" fillId="0" borderId="42" xfId="0" applyFont="1" applyFill="1" applyBorder="1" applyAlignment="1">
      <alignment horizontal="center" vertical="center"/>
    </xf>
    <xf numFmtId="178" fontId="0" fillId="0" borderId="42" xfId="0" applyNumberFormat="1" applyFont="1" applyFill="1" applyBorder="1">
      <alignment vertical="center"/>
    </xf>
    <xf numFmtId="184" fontId="0" fillId="0" borderId="42" xfId="0" applyNumberFormat="1" applyFont="1" applyFill="1" applyBorder="1" applyAlignment="1">
      <alignment horizontal="right" vertical="center"/>
    </xf>
    <xf numFmtId="41" fontId="0" fillId="0" borderId="0" xfId="0" applyNumberFormat="1" applyFont="1" applyFill="1">
      <alignment vertical="center"/>
    </xf>
    <xf numFmtId="0" fontId="18" fillId="0" borderId="22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16" fillId="0" borderId="22" xfId="0" applyFont="1" applyFill="1" applyBorder="1" applyAlignment="1">
      <alignment horizontal="left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vertical="center"/>
    </xf>
    <xf numFmtId="180" fontId="0" fillId="0" borderId="10" xfId="0" applyNumberFormat="1" applyFill="1" applyBorder="1" applyAlignment="1">
      <alignment horizontal="right" vertical="center"/>
    </xf>
    <xf numFmtId="0" fontId="27" fillId="0" borderId="0" xfId="0" applyFont="1">
      <alignment vertical="center"/>
    </xf>
    <xf numFmtId="0" fontId="16" fillId="0" borderId="20" xfId="0" applyFont="1" applyFill="1" applyBorder="1" applyAlignment="1">
      <alignment horizontal="center" vertical="center" wrapText="1"/>
    </xf>
    <xf numFmtId="41" fontId="16" fillId="0" borderId="60" xfId="0" applyNumberFormat="1" applyFont="1" applyBorder="1" applyAlignment="1">
      <alignment horizontal="right" vertical="center"/>
    </xf>
    <xf numFmtId="41" fontId="16" fillId="0" borderId="8" xfId="0" applyNumberFormat="1" applyFont="1" applyBorder="1" applyAlignment="1">
      <alignment horizontal="right" vertical="center"/>
    </xf>
    <xf numFmtId="41" fontId="16" fillId="0" borderId="9" xfId="0" applyNumberFormat="1" applyFont="1" applyBorder="1" applyAlignment="1">
      <alignment horizontal="right" vertical="center"/>
    </xf>
    <xf numFmtId="0" fontId="18" fillId="0" borderId="22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6" fillId="0" borderId="25" xfId="0" applyFont="1" applyFill="1" applyBorder="1" applyAlignment="1">
      <alignment horizontal="center" vertical="center" wrapText="1"/>
    </xf>
    <xf numFmtId="0" fontId="16" fillId="0" borderId="56" xfId="0" applyFont="1" applyFill="1" applyBorder="1" applyAlignment="1">
      <alignment horizontal="left" vertical="center" wrapText="1"/>
    </xf>
    <xf numFmtId="41" fontId="14" fillId="0" borderId="6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vertical="center" wrapText="1"/>
    </xf>
    <xf numFmtId="41" fontId="14" fillId="0" borderId="9" xfId="0" applyNumberFormat="1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6" fillId="0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3" fillId="0" borderId="0" xfId="0" applyFont="1" applyAlignment="1">
      <alignment horizontal="left" vertical="top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41" fontId="0" fillId="2" borderId="28" xfId="0" applyNumberFormat="1" applyFont="1" applyFill="1" applyBorder="1" applyAlignment="1">
      <alignment horizontal="center" vertical="center"/>
    </xf>
    <xf numFmtId="41" fontId="0" fillId="2" borderId="29" xfId="0" applyNumberFormat="1" applyFont="1" applyFill="1" applyBorder="1" applyAlignment="1">
      <alignment horizontal="center" vertical="center"/>
    </xf>
    <xf numFmtId="41" fontId="0" fillId="2" borderId="27" xfId="0" applyNumberFormat="1" applyFont="1" applyFill="1" applyBorder="1" applyAlignment="1">
      <alignment horizontal="center" vertical="center"/>
    </xf>
    <xf numFmtId="41" fontId="0" fillId="2" borderId="1" xfId="0" applyNumberFormat="1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1" fontId="0" fillId="2" borderId="33" xfId="0" applyNumberFormat="1" applyFont="1" applyFill="1" applyBorder="1" applyAlignment="1">
      <alignment horizontal="center" vertical="center"/>
    </xf>
    <xf numFmtId="41" fontId="0" fillId="2" borderId="30" xfId="0" applyNumberFormat="1" applyFont="1" applyFill="1" applyBorder="1" applyAlignment="1">
      <alignment horizontal="center" vertical="center"/>
    </xf>
    <xf numFmtId="41" fontId="0" fillId="2" borderId="31" xfId="0" applyNumberFormat="1" applyFont="1" applyFill="1" applyBorder="1" applyAlignment="1">
      <alignment horizontal="center" vertical="center"/>
    </xf>
    <xf numFmtId="41" fontId="0" fillId="2" borderId="3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24" xfId="0" applyFill="1" applyBorder="1" applyAlignment="1">
      <alignment horizontal="right" vertical="center"/>
    </xf>
    <xf numFmtId="0" fontId="0" fillId="0" borderId="24" xfId="0" applyFont="1" applyFill="1" applyBorder="1" applyAlignment="1">
      <alignment horizontal="right" vertical="center"/>
    </xf>
    <xf numFmtId="0" fontId="0" fillId="2" borderId="30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41" fontId="14" fillId="0" borderId="21" xfId="0" applyNumberFormat="1" applyFont="1" applyFill="1" applyBorder="1" applyAlignment="1">
      <alignment horizontal="center" vertical="center" wrapText="1"/>
    </xf>
    <xf numFmtId="41" fontId="14" fillId="0" borderId="8" xfId="0" applyNumberFormat="1" applyFont="1" applyFill="1" applyBorder="1" applyAlignment="1">
      <alignment horizontal="center" vertical="center"/>
    </xf>
    <xf numFmtId="41" fontId="20" fillId="0" borderId="34" xfId="0" applyNumberFormat="1" applyFont="1" applyFill="1" applyBorder="1" applyAlignment="1">
      <alignment horizontal="center" vertical="center"/>
    </xf>
    <xf numFmtId="41" fontId="20" fillId="0" borderId="3" xfId="0" applyNumberFormat="1" applyFont="1" applyFill="1" applyBorder="1" applyAlignment="1">
      <alignment horizontal="center" vertical="center"/>
    </xf>
    <xf numFmtId="41" fontId="14" fillId="0" borderId="35" xfId="0" applyNumberFormat="1" applyFont="1" applyFill="1" applyBorder="1" applyAlignment="1">
      <alignment horizontal="center" vertical="center" wrapText="1"/>
    </xf>
    <xf numFmtId="41" fontId="14" fillId="0" borderId="26" xfId="0" applyNumberFormat="1" applyFont="1" applyBorder="1" applyAlignment="1">
      <alignment horizontal="center" vertical="center"/>
    </xf>
    <xf numFmtId="41" fontId="14" fillId="0" borderId="7" xfId="0" applyNumberFormat="1" applyFont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left" vertical="center"/>
    </xf>
    <xf numFmtId="41" fontId="14" fillId="0" borderId="35" xfId="0" applyNumberFormat="1" applyFont="1" applyFill="1" applyBorder="1" applyAlignment="1">
      <alignment horizontal="center" vertical="top"/>
    </xf>
    <xf numFmtId="41" fontId="14" fillId="0" borderId="26" xfId="0" applyNumberFormat="1" applyFont="1" applyFill="1" applyBorder="1" applyAlignment="1">
      <alignment horizontal="center" vertical="top"/>
    </xf>
    <xf numFmtId="41" fontId="14" fillId="0" borderId="7" xfId="0" applyNumberFormat="1" applyFont="1" applyFill="1" applyBorder="1" applyAlignment="1">
      <alignment horizontal="center" vertical="top"/>
    </xf>
    <xf numFmtId="41" fontId="14" fillId="0" borderId="44" xfId="0" applyNumberFormat="1" applyFont="1" applyFill="1" applyBorder="1" applyAlignment="1">
      <alignment horizontal="center" vertical="center"/>
    </xf>
    <xf numFmtId="41" fontId="14" fillId="0" borderId="45" xfId="0" applyNumberFormat="1" applyFont="1" applyBorder="1" applyAlignment="1">
      <alignment horizontal="center" vertical="center"/>
    </xf>
    <xf numFmtId="41" fontId="14" fillId="0" borderId="46" xfId="0" applyNumberFormat="1" applyFont="1" applyFill="1" applyBorder="1" applyAlignment="1">
      <alignment horizontal="center" vertical="center"/>
    </xf>
    <xf numFmtId="41" fontId="14" fillId="0" borderId="47" xfId="0" applyNumberFormat="1" applyFont="1" applyBorder="1" applyAlignment="1">
      <alignment horizontal="center" vertical="center"/>
    </xf>
    <xf numFmtId="41" fontId="14" fillId="0" borderId="20" xfId="0" applyNumberFormat="1" applyFont="1" applyFill="1" applyBorder="1" applyAlignment="1">
      <alignment horizontal="center" vertical="center" wrapText="1"/>
    </xf>
    <xf numFmtId="41" fontId="14" fillId="0" borderId="26" xfId="0" applyNumberFormat="1" applyFont="1" applyFill="1" applyBorder="1" applyAlignment="1">
      <alignment horizontal="center" vertical="center"/>
    </xf>
    <xf numFmtId="41" fontId="14" fillId="0" borderId="7" xfId="0" applyNumberFormat="1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41" fontId="14" fillId="0" borderId="47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1" fontId="14" fillId="0" borderId="19" xfId="0" applyNumberFormat="1" applyFont="1" applyFill="1" applyBorder="1" applyAlignment="1">
      <alignment horizontal="center" vertical="top"/>
    </xf>
    <xf numFmtId="41" fontId="14" fillId="0" borderId="11" xfId="0" applyNumberFormat="1" applyFont="1" applyFill="1" applyBorder="1" applyAlignment="1">
      <alignment horizontal="center" vertical="top"/>
    </xf>
    <xf numFmtId="41" fontId="14" fillId="0" borderId="19" xfId="0" applyNumberFormat="1" applyFont="1" applyFill="1" applyBorder="1" applyAlignment="1">
      <alignment horizontal="center" vertical="center"/>
    </xf>
    <xf numFmtId="41" fontId="14" fillId="0" borderId="11" xfId="0" applyNumberFormat="1" applyFont="1" applyFill="1" applyBorder="1" applyAlignment="1">
      <alignment horizontal="center" vertical="center"/>
    </xf>
    <xf numFmtId="41" fontId="14" fillId="0" borderId="9" xfId="0" applyNumberFormat="1" applyFont="1" applyFill="1" applyBorder="1" applyAlignment="1">
      <alignment horizontal="center" vertical="center"/>
    </xf>
    <xf numFmtId="41" fontId="14" fillId="0" borderId="21" xfId="0" applyNumberFormat="1" applyFont="1" applyFill="1" applyBorder="1" applyAlignment="1">
      <alignment horizontal="center" vertical="top" wrapText="1"/>
    </xf>
    <xf numFmtId="41" fontId="14" fillId="0" borderId="25" xfId="0" applyNumberFormat="1" applyFont="1" applyFill="1" applyBorder="1" applyAlignment="1">
      <alignment horizontal="center" vertical="top" wrapText="1"/>
    </xf>
    <xf numFmtId="41" fontId="14" fillId="0" borderId="8" xfId="0" applyNumberFormat="1" applyFont="1" applyFill="1" applyBorder="1" applyAlignment="1">
      <alignment horizontal="center" vertical="top" wrapText="1"/>
    </xf>
    <xf numFmtId="41" fontId="14" fillId="0" borderId="20" xfId="0" applyNumberFormat="1" applyFont="1" applyFill="1" applyBorder="1" applyAlignment="1">
      <alignment horizontal="center" vertical="top"/>
    </xf>
    <xf numFmtId="41" fontId="14" fillId="0" borderId="20" xfId="0" applyNumberFormat="1" applyFont="1" applyFill="1" applyBorder="1" applyAlignment="1">
      <alignment horizontal="center" vertical="center"/>
    </xf>
    <xf numFmtId="41" fontId="14" fillId="0" borderId="11" xfId="0" applyNumberFormat="1" applyFont="1" applyBorder="1" applyAlignment="1">
      <alignment horizontal="center" vertical="center"/>
    </xf>
    <xf numFmtId="41" fontId="14" fillId="0" borderId="21" xfId="0" applyNumberFormat="1" applyFont="1" applyFill="1" applyBorder="1" applyAlignment="1">
      <alignment horizontal="center" vertical="center"/>
    </xf>
    <xf numFmtId="41" fontId="14" fillId="0" borderId="8" xfId="0" applyNumberFormat="1" applyFont="1" applyBorder="1" applyAlignment="1">
      <alignment horizontal="center" vertical="center"/>
    </xf>
    <xf numFmtId="41" fontId="14" fillId="0" borderId="39" xfId="0" applyNumberFormat="1" applyFont="1" applyFill="1" applyBorder="1" applyAlignment="1">
      <alignment horizontal="center" vertical="top" wrapText="1"/>
    </xf>
    <xf numFmtId="41" fontId="14" fillId="0" borderId="39" xfId="0" applyNumberFormat="1" applyFont="1" applyFill="1" applyBorder="1" applyAlignment="1">
      <alignment horizontal="center" vertical="top"/>
    </xf>
    <xf numFmtId="41" fontId="14" fillId="0" borderId="57" xfId="0" applyNumberFormat="1" applyFont="1" applyFill="1" applyBorder="1" applyAlignment="1">
      <alignment horizontal="center" vertical="top"/>
    </xf>
    <xf numFmtId="41" fontId="14" fillId="0" borderId="21" xfId="0" applyNumberFormat="1" applyFont="1" applyFill="1" applyBorder="1" applyAlignment="1">
      <alignment horizontal="center" vertical="top"/>
    </xf>
    <xf numFmtId="41" fontId="14" fillId="0" borderId="25" xfId="0" applyNumberFormat="1" applyFont="1" applyFill="1" applyBorder="1" applyAlignment="1">
      <alignment horizontal="center" vertical="top"/>
    </xf>
    <xf numFmtId="41" fontId="14" fillId="0" borderId="8" xfId="0" applyNumberFormat="1" applyFont="1" applyFill="1" applyBorder="1" applyAlignment="1">
      <alignment horizontal="center" vertical="top"/>
    </xf>
    <xf numFmtId="41" fontId="14" fillId="0" borderId="9" xfId="0" applyNumberFormat="1" applyFont="1" applyFill="1" applyBorder="1" applyAlignment="1">
      <alignment horizontal="center" vertical="top" wrapText="1"/>
    </xf>
    <xf numFmtId="41" fontId="14" fillId="0" borderId="20" xfId="0" applyNumberFormat="1" applyFont="1" applyFill="1" applyBorder="1" applyAlignment="1">
      <alignment horizontal="center" vertical="top" wrapText="1"/>
    </xf>
    <xf numFmtId="41" fontId="14" fillId="0" borderId="26" xfId="0" applyNumberFormat="1" applyFont="1" applyFill="1" applyBorder="1" applyAlignment="1">
      <alignment horizontal="center" vertical="top" wrapText="1"/>
    </xf>
    <xf numFmtId="41" fontId="14" fillId="0" borderId="7" xfId="0" applyNumberFormat="1" applyFont="1" applyFill="1" applyBorder="1" applyAlignment="1">
      <alignment horizontal="center" vertical="top" wrapText="1"/>
    </xf>
    <xf numFmtId="0" fontId="0" fillId="2" borderId="41" xfId="0" applyFill="1" applyBorder="1" applyAlignment="1">
      <alignment horizontal="center" vertical="center"/>
    </xf>
    <xf numFmtId="0" fontId="0" fillId="2" borderId="42" xfId="0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0" fillId="2" borderId="48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 wrapText="1"/>
    </xf>
    <xf numFmtId="0" fontId="0" fillId="2" borderId="37" xfId="0" applyFont="1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/>
    </xf>
    <xf numFmtId="41" fontId="0" fillId="0" borderId="35" xfId="2" applyFont="1" applyFill="1" applyBorder="1" applyAlignment="1">
      <alignment horizontal="center" vertical="top" wrapText="1"/>
    </xf>
    <xf numFmtId="41" fontId="0" fillId="0" borderId="7" xfId="2" applyFont="1" applyFill="1" applyBorder="1" applyAlignment="1">
      <alignment horizontal="center" vertical="top" wrapText="1"/>
    </xf>
    <xf numFmtId="0" fontId="0" fillId="0" borderId="20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/>
    </xf>
    <xf numFmtId="0" fontId="0" fillId="0" borderId="21" xfId="0" applyFill="1" applyBorder="1" applyAlignment="1">
      <alignment horizontal="center" vertical="top" wrapText="1"/>
    </xf>
    <xf numFmtId="0" fontId="0" fillId="0" borderId="19" xfId="0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0" fillId="2" borderId="37" xfId="0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6" fillId="0" borderId="54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22" xfId="0" applyFont="1" applyBorder="1" applyAlignment="1">
      <alignment horizontal="left" vertical="center" wrapText="1"/>
    </xf>
    <xf numFmtId="0" fontId="16" fillId="0" borderId="56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</cellXfs>
  <cellStyles count="9">
    <cellStyle name="쉼표 [0]" xfId="1" builtinId="6"/>
    <cellStyle name="쉼표 [0] 2" xfId="2"/>
    <cellStyle name="쉼표 [0] 3" xfId="3"/>
    <cellStyle name="통화 [0]" xfId="7" builtinId="7"/>
    <cellStyle name="표준" xfId="0" builtinId="0"/>
    <cellStyle name="표준 2" xfId="4"/>
    <cellStyle name="표준 3" xfId="5"/>
    <cellStyle name="표준 4" xfId="6"/>
    <cellStyle name="하이퍼링크" xfId="8" builtinId="8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5"/>
  <sheetViews>
    <sheetView workbookViewId="0">
      <selection activeCell="A7" sqref="A7:B7"/>
    </sheetView>
  </sheetViews>
  <sheetFormatPr defaultRowHeight="13.5"/>
  <cols>
    <col min="1" max="1" width="45" customWidth="1"/>
    <col min="2" max="2" width="66.5546875" customWidth="1"/>
    <col min="3" max="3" width="2.109375" customWidth="1"/>
    <col min="257" max="257" width="45" customWidth="1"/>
    <col min="258" max="258" width="66.5546875" customWidth="1"/>
    <col min="259" max="259" width="2.109375" customWidth="1"/>
    <col min="513" max="513" width="45" customWidth="1"/>
    <col min="514" max="514" width="66.5546875" customWidth="1"/>
    <col min="515" max="515" width="2.109375" customWidth="1"/>
    <col min="769" max="769" width="45" customWidth="1"/>
    <col min="770" max="770" width="66.5546875" customWidth="1"/>
    <col min="771" max="771" width="2.109375" customWidth="1"/>
    <col min="1025" max="1025" width="45" customWidth="1"/>
    <col min="1026" max="1026" width="66.5546875" customWidth="1"/>
    <col min="1027" max="1027" width="2.109375" customWidth="1"/>
    <col min="1281" max="1281" width="45" customWidth="1"/>
    <col min="1282" max="1282" width="66.5546875" customWidth="1"/>
    <col min="1283" max="1283" width="2.109375" customWidth="1"/>
    <col min="1537" max="1537" width="45" customWidth="1"/>
    <col min="1538" max="1538" width="66.5546875" customWidth="1"/>
    <col min="1539" max="1539" width="2.109375" customWidth="1"/>
    <col min="1793" max="1793" width="45" customWidth="1"/>
    <col min="1794" max="1794" width="66.5546875" customWidth="1"/>
    <col min="1795" max="1795" width="2.109375" customWidth="1"/>
    <col min="2049" max="2049" width="45" customWidth="1"/>
    <col min="2050" max="2050" width="66.5546875" customWidth="1"/>
    <col min="2051" max="2051" width="2.109375" customWidth="1"/>
    <col min="2305" max="2305" width="45" customWidth="1"/>
    <col min="2306" max="2306" width="66.5546875" customWidth="1"/>
    <col min="2307" max="2307" width="2.109375" customWidth="1"/>
    <col min="2561" max="2561" width="45" customWidth="1"/>
    <col min="2562" max="2562" width="66.5546875" customWidth="1"/>
    <col min="2563" max="2563" width="2.109375" customWidth="1"/>
    <col min="2817" max="2817" width="45" customWidth="1"/>
    <col min="2818" max="2818" width="66.5546875" customWidth="1"/>
    <col min="2819" max="2819" width="2.109375" customWidth="1"/>
    <col min="3073" max="3073" width="45" customWidth="1"/>
    <col min="3074" max="3074" width="66.5546875" customWidth="1"/>
    <col min="3075" max="3075" width="2.109375" customWidth="1"/>
    <col min="3329" max="3329" width="45" customWidth="1"/>
    <col min="3330" max="3330" width="66.5546875" customWidth="1"/>
    <col min="3331" max="3331" width="2.109375" customWidth="1"/>
    <col min="3585" max="3585" width="45" customWidth="1"/>
    <col min="3586" max="3586" width="66.5546875" customWidth="1"/>
    <col min="3587" max="3587" width="2.109375" customWidth="1"/>
    <col min="3841" max="3841" width="45" customWidth="1"/>
    <col min="3842" max="3842" width="66.5546875" customWidth="1"/>
    <col min="3843" max="3843" width="2.109375" customWidth="1"/>
    <col min="4097" max="4097" width="45" customWidth="1"/>
    <col min="4098" max="4098" width="66.5546875" customWidth="1"/>
    <col min="4099" max="4099" width="2.109375" customWidth="1"/>
    <col min="4353" max="4353" width="45" customWidth="1"/>
    <col min="4354" max="4354" width="66.5546875" customWidth="1"/>
    <col min="4355" max="4355" width="2.109375" customWidth="1"/>
    <col min="4609" max="4609" width="45" customWidth="1"/>
    <col min="4610" max="4610" width="66.5546875" customWidth="1"/>
    <col min="4611" max="4611" width="2.109375" customWidth="1"/>
    <col min="4865" max="4865" width="45" customWidth="1"/>
    <col min="4866" max="4866" width="66.5546875" customWidth="1"/>
    <col min="4867" max="4867" width="2.109375" customWidth="1"/>
    <col min="5121" max="5121" width="45" customWidth="1"/>
    <col min="5122" max="5122" width="66.5546875" customWidth="1"/>
    <col min="5123" max="5123" width="2.109375" customWidth="1"/>
    <col min="5377" max="5377" width="45" customWidth="1"/>
    <col min="5378" max="5378" width="66.5546875" customWidth="1"/>
    <col min="5379" max="5379" width="2.109375" customWidth="1"/>
    <col min="5633" max="5633" width="45" customWidth="1"/>
    <col min="5634" max="5634" width="66.5546875" customWidth="1"/>
    <col min="5635" max="5635" width="2.109375" customWidth="1"/>
    <col min="5889" max="5889" width="45" customWidth="1"/>
    <col min="5890" max="5890" width="66.5546875" customWidth="1"/>
    <col min="5891" max="5891" width="2.109375" customWidth="1"/>
    <col min="6145" max="6145" width="45" customWidth="1"/>
    <col min="6146" max="6146" width="66.5546875" customWidth="1"/>
    <col min="6147" max="6147" width="2.109375" customWidth="1"/>
    <col min="6401" max="6401" width="45" customWidth="1"/>
    <col min="6402" max="6402" width="66.5546875" customWidth="1"/>
    <col min="6403" max="6403" width="2.109375" customWidth="1"/>
    <col min="6657" max="6657" width="45" customWidth="1"/>
    <col min="6658" max="6658" width="66.5546875" customWidth="1"/>
    <col min="6659" max="6659" width="2.109375" customWidth="1"/>
    <col min="6913" max="6913" width="45" customWidth="1"/>
    <col min="6914" max="6914" width="66.5546875" customWidth="1"/>
    <col min="6915" max="6915" width="2.109375" customWidth="1"/>
    <col min="7169" max="7169" width="45" customWidth="1"/>
    <col min="7170" max="7170" width="66.5546875" customWidth="1"/>
    <col min="7171" max="7171" width="2.109375" customWidth="1"/>
    <col min="7425" max="7425" width="45" customWidth="1"/>
    <col min="7426" max="7426" width="66.5546875" customWidth="1"/>
    <col min="7427" max="7427" width="2.109375" customWidth="1"/>
    <col min="7681" max="7681" width="45" customWidth="1"/>
    <col min="7682" max="7682" width="66.5546875" customWidth="1"/>
    <col min="7683" max="7683" width="2.109375" customWidth="1"/>
    <col min="7937" max="7937" width="45" customWidth="1"/>
    <col min="7938" max="7938" width="66.5546875" customWidth="1"/>
    <col min="7939" max="7939" width="2.109375" customWidth="1"/>
    <col min="8193" max="8193" width="45" customWidth="1"/>
    <col min="8194" max="8194" width="66.5546875" customWidth="1"/>
    <col min="8195" max="8195" width="2.109375" customWidth="1"/>
    <col min="8449" max="8449" width="45" customWidth="1"/>
    <col min="8450" max="8450" width="66.5546875" customWidth="1"/>
    <col min="8451" max="8451" width="2.109375" customWidth="1"/>
    <col min="8705" max="8705" width="45" customWidth="1"/>
    <col min="8706" max="8706" width="66.5546875" customWidth="1"/>
    <col min="8707" max="8707" width="2.109375" customWidth="1"/>
    <col min="8961" max="8961" width="45" customWidth="1"/>
    <col min="8962" max="8962" width="66.5546875" customWidth="1"/>
    <col min="8963" max="8963" width="2.109375" customWidth="1"/>
    <col min="9217" max="9217" width="45" customWidth="1"/>
    <col min="9218" max="9218" width="66.5546875" customWidth="1"/>
    <col min="9219" max="9219" width="2.109375" customWidth="1"/>
    <col min="9473" max="9473" width="45" customWidth="1"/>
    <col min="9474" max="9474" width="66.5546875" customWidth="1"/>
    <col min="9475" max="9475" width="2.109375" customWidth="1"/>
    <col min="9729" max="9729" width="45" customWidth="1"/>
    <col min="9730" max="9730" width="66.5546875" customWidth="1"/>
    <col min="9731" max="9731" width="2.109375" customWidth="1"/>
    <col min="9985" max="9985" width="45" customWidth="1"/>
    <col min="9986" max="9986" width="66.5546875" customWidth="1"/>
    <col min="9987" max="9987" width="2.109375" customWidth="1"/>
    <col min="10241" max="10241" width="45" customWidth="1"/>
    <col min="10242" max="10242" width="66.5546875" customWidth="1"/>
    <col min="10243" max="10243" width="2.109375" customWidth="1"/>
    <col min="10497" max="10497" width="45" customWidth="1"/>
    <col min="10498" max="10498" width="66.5546875" customWidth="1"/>
    <col min="10499" max="10499" width="2.109375" customWidth="1"/>
    <col min="10753" max="10753" width="45" customWidth="1"/>
    <col min="10754" max="10754" width="66.5546875" customWidth="1"/>
    <col min="10755" max="10755" width="2.109375" customWidth="1"/>
    <col min="11009" max="11009" width="45" customWidth="1"/>
    <col min="11010" max="11010" width="66.5546875" customWidth="1"/>
    <col min="11011" max="11011" width="2.109375" customWidth="1"/>
    <col min="11265" max="11265" width="45" customWidth="1"/>
    <col min="11266" max="11266" width="66.5546875" customWidth="1"/>
    <col min="11267" max="11267" width="2.109375" customWidth="1"/>
    <col min="11521" max="11521" width="45" customWidth="1"/>
    <col min="11522" max="11522" width="66.5546875" customWidth="1"/>
    <col min="11523" max="11523" width="2.109375" customWidth="1"/>
    <col min="11777" max="11777" width="45" customWidth="1"/>
    <col min="11778" max="11778" width="66.5546875" customWidth="1"/>
    <col min="11779" max="11779" width="2.109375" customWidth="1"/>
    <col min="12033" max="12033" width="45" customWidth="1"/>
    <col min="12034" max="12034" width="66.5546875" customWidth="1"/>
    <col min="12035" max="12035" width="2.109375" customWidth="1"/>
    <col min="12289" max="12289" width="45" customWidth="1"/>
    <col min="12290" max="12290" width="66.5546875" customWidth="1"/>
    <col min="12291" max="12291" width="2.109375" customWidth="1"/>
    <col min="12545" max="12545" width="45" customWidth="1"/>
    <col min="12546" max="12546" width="66.5546875" customWidth="1"/>
    <col min="12547" max="12547" width="2.109375" customWidth="1"/>
    <col min="12801" max="12801" width="45" customWidth="1"/>
    <col min="12802" max="12802" width="66.5546875" customWidth="1"/>
    <col min="12803" max="12803" width="2.109375" customWidth="1"/>
    <col min="13057" max="13057" width="45" customWidth="1"/>
    <col min="13058" max="13058" width="66.5546875" customWidth="1"/>
    <col min="13059" max="13059" width="2.109375" customWidth="1"/>
    <col min="13313" max="13313" width="45" customWidth="1"/>
    <col min="13314" max="13314" width="66.5546875" customWidth="1"/>
    <col min="13315" max="13315" width="2.109375" customWidth="1"/>
    <col min="13569" max="13569" width="45" customWidth="1"/>
    <col min="13570" max="13570" width="66.5546875" customWidth="1"/>
    <col min="13571" max="13571" width="2.109375" customWidth="1"/>
    <col min="13825" max="13825" width="45" customWidth="1"/>
    <col min="13826" max="13826" width="66.5546875" customWidth="1"/>
    <col min="13827" max="13827" width="2.109375" customWidth="1"/>
    <col min="14081" max="14081" width="45" customWidth="1"/>
    <col min="14082" max="14082" width="66.5546875" customWidth="1"/>
    <col min="14083" max="14083" width="2.109375" customWidth="1"/>
    <col min="14337" max="14337" width="45" customWidth="1"/>
    <col min="14338" max="14338" width="66.5546875" customWidth="1"/>
    <col min="14339" max="14339" width="2.109375" customWidth="1"/>
    <col min="14593" max="14593" width="45" customWidth="1"/>
    <col min="14594" max="14594" width="66.5546875" customWidth="1"/>
    <col min="14595" max="14595" width="2.109375" customWidth="1"/>
    <col min="14849" max="14849" width="45" customWidth="1"/>
    <col min="14850" max="14850" width="66.5546875" customWidth="1"/>
    <col min="14851" max="14851" width="2.109375" customWidth="1"/>
    <col min="15105" max="15105" width="45" customWidth="1"/>
    <col min="15106" max="15106" width="66.5546875" customWidth="1"/>
    <col min="15107" max="15107" width="2.109375" customWidth="1"/>
    <col min="15361" max="15361" width="45" customWidth="1"/>
    <col min="15362" max="15362" width="66.5546875" customWidth="1"/>
    <col min="15363" max="15363" width="2.109375" customWidth="1"/>
    <col min="15617" max="15617" width="45" customWidth="1"/>
    <col min="15618" max="15618" width="66.5546875" customWidth="1"/>
    <col min="15619" max="15619" width="2.109375" customWidth="1"/>
    <col min="15873" max="15873" width="45" customWidth="1"/>
    <col min="15874" max="15874" width="66.5546875" customWidth="1"/>
    <col min="15875" max="15875" width="2.109375" customWidth="1"/>
    <col min="16129" max="16129" width="45" customWidth="1"/>
    <col min="16130" max="16130" width="66.5546875" customWidth="1"/>
    <col min="16131" max="16131" width="2.109375" customWidth="1"/>
  </cols>
  <sheetData>
    <row r="2" spans="1:2" ht="37.5" customHeight="1">
      <c r="A2" s="304"/>
      <c r="B2" s="304"/>
    </row>
    <row r="3" spans="1:2" ht="48.75" customHeight="1">
      <c r="A3" s="305" t="s">
        <v>198</v>
      </c>
      <c r="B3" s="305"/>
    </row>
    <row r="4" spans="1:2" ht="44.25" customHeight="1">
      <c r="A4" s="306" t="s">
        <v>268</v>
      </c>
      <c r="B4" s="306"/>
    </row>
    <row r="5" spans="1:2">
      <c r="A5" s="300"/>
      <c r="B5" s="300"/>
    </row>
    <row r="6" spans="1:2">
      <c r="A6" s="300"/>
      <c r="B6" s="300"/>
    </row>
    <row r="7" spans="1:2" ht="106.5" customHeight="1">
      <c r="A7" s="307" t="s">
        <v>199</v>
      </c>
      <c r="B7" s="307"/>
    </row>
    <row r="8" spans="1:2" ht="114.75" customHeight="1">
      <c r="A8" s="300"/>
      <c r="B8" s="300"/>
    </row>
    <row r="9" spans="1:2" ht="27" customHeight="1">
      <c r="A9" s="301" t="s">
        <v>200</v>
      </c>
      <c r="B9" s="301"/>
    </row>
    <row r="10" spans="1:2" ht="27" customHeight="1">
      <c r="A10" s="302" t="s">
        <v>201</v>
      </c>
      <c r="B10" s="303"/>
    </row>
    <row r="11" spans="1:2">
      <c r="A11" s="283"/>
      <c r="B11" s="283"/>
    </row>
    <row r="12" spans="1:2">
      <c r="A12" s="283"/>
      <c r="B12" s="283"/>
    </row>
    <row r="13" spans="1:2">
      <c r="A13" s="283"/>
      <c r="B13" s="283"/>
    </row>
    <row r="14" spans="1:2">
      <c r="A14" s="283"/>
      <c r="B14" s="283"/>
    </row>
    <row r="15" spans="1:2">
      <c r="A15" s="283"/>
      <c r="B15" s="283"/>
    </row>
  </sheetData>
  <mergeCells count="9">
    <mergeCell ref="A8:B8"/>
    <mergeCell ref="A9:B9"/>
    <mergeCell ref="A10:B10"/>
    <mergeCell ref="A2:B2"/>
    <mergeCell ref="A3:B3"/>
    <mergeCell ref="A4:B4"/>
    <mergeCell ref="A5:B5"/>
    <mergeCell ref="A6:B6"/>
    <mergeCell ref="A7:B7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28"/>
  <sheetViews>
    <sheetView view="pageBreakPreview" topLeftCell="A19" zoomScaleSheetLayoutView="100" workbookViewId="0">
      <pane xSplit="1" topLeftCell="B1" activePane="topRight" state="frozen"/>
      <selection pane="topRight" activeCell="C66" sqref="C66"/>
    </sheetView>
  </sheetViews>
  <sheetFormatPr defaultRowHeight="13.5"/>
  <cols>
    <col min="1" max="1" width="2.44140625" style="4" customWidth="1"/>
    <col min="2" max="3" width="9.44140625" style="40" customWidth="1"/>
    <col min="4" max="4" width="11.109375" style="40" customWidth="1"/>
    <col min="5" max="5" width="12" style="11" customWidth="1"/>
    <col min="6" max="6" width="12" style="17" customWidth="1"/>
    <col min="7" max="7" width="12" style="34" customWidth="1"/>
    <col min="8" max="8" width="7.6640625" style="4" customWidth="1"/>
    <col min="9" max="9" width="8.88671875" style="40" customWidth="1"/>
    <col min="10" max="10" width="9.44140625" style="40" customWidth="1"/>
    <col min="11" max="11" width="16.6640625" style="40" customWidth="1"/>
    <col min="12" max="14" width="12" style="11" customWidth="1"/>
    <col min="15" max="15" width="8.21875" style="212" customWidth="1"/>
    <col min="16" max="16" width="8.88671875" style="4"/>
    <col min="17" max="17" width="9.44140625" style="4" bestFit="1" customWidth="1"/>
    <col min="18" max="18" width="8.88671875" style="4"/>
    <col min="19" max="19" width="17.21875" style="4" bestFit="1" customWidth="1"/>
    <col min="20" max="23" width="8.88671875" style="4"/>
    <col min="24" max="24" width="27.33203125" style="4" bestFit="1" customWidth="1"/>
    <col min="25" max="25" width="34.33203125" style="17" bestFit="1" customWidth="1"/>
    <col min="26" max="26" width="13.6640625" style="27" bestFit="1" customWidth="1"/>
    <col min="27" max="16384" width="8.88671875" style="4"/>
  </cols>
  <sheetData>
    <row r="1" spans="2:26" ht="29.25" customHeight="1">
      <c r="B1" s="320" t="s">
        <v>188</v>
      </c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</row>
    <row r="2" spans="2:26" ht="16.5" customHeight="1" thickBot="1">
      <c r="B2" s="335"/>
      <c r="C2" s="335"/>
      <c r="D2" s="335"/>
      <c r="E2" s="24"/>
      <c r="F2" s="28"/>
      <c r="G2" s="29"/>
      <c r="H2" s="7"/>
      <c r="I2" s="48"/>
      <c r="J2" s="48"/>
      <c r="K2" s="48"/>
      <c r="L2" s="24"/>
      <c r="M2" s="24"/>
      <c r="N2" s="322" t="s">
        <v>35</v>
      </c>
      <c r="O2" s="323"/>
      <c r="P2" s="5"/>
      <c r="Q2" s="5"/>
      <c r="R2" s="5"/>
      <c r="S2" s="5"/>
      <c r="T2" s="5"/>
      <c r="U2" s="5"/>
      <c r="V2" s="5"/>
      <c r="W2" s="5"/>
      <c r="X2" s="5"/>
    </row>
    <row r="3" spans="2:26" ht="15" customHeight="1">
      <c r="B3" s="324" t="s">
        <v>26</v>
      </c>
      <c r="C3" s="325"/>
      <c r="D3" s="325"/>
      <c r="E3" s="325"/>
      <c r="F3" s="325"/>
      <c r="G3" s="325"/>
      <c r="H3" s="325"/>
      <c r="I3" s="325" t="s">
        <v>27</v>
      </c>
      <c r="J3" s="325"/>
      <c r="K3" s="325"/>
      <c r="L3" s="325"/>
      <c r="M3" s="325"/>
      <c r="N3" s="325"/>
      <c r="O3" s="326"/>
      <c r="P3" s="5"/>
      <c r="Q3" s="308"/>
      <c r="R3" s="308"/>
      <c r="S3" s="308"/>
      <c r="T3" s="349"/>
      <c r="U3" s="349"/>
      <c r="V3" s="308"/>
      <c r="W3" s="308"/>
      <c r="X3" s="5"/>
    </row>
    <row r="4" spans="2:26" ht="20.25" customHeight="1">
      <c r="B4" s="346" t="s">
        <v>1</v>
      </c>
      <c r="C4" s="334" t="s">
        <v>2</v>
      </c>
      <c r="D4" s="334" t="s">
        <v>3</v>
      </c>
      <c r="E4" s="313" t="s">
        <v>189</v>
      </c>
      <c r="F4" s="313" t="s">
        <v>190</v>
      </c>
      <c r="G4" s="334" t="s">
        <v>4</v>
      </c>
      <c r="H4" s="334"/>
      <c r="I4" s="334" t="s">
        <v>1</v>
      </c>
      <c r="J4" s="334" t="s">
        <v>2</v>
      </c>
      <c r="K4" s="334" t="s">
        <v>3</v>
      </c>
      <c r="L4" s="313" t="s">
        <v>189</v>
      </c>
      <c r="M4" s="313" t="s">
        <v>190</v>
      </c>
      <c r="N4" s="334" t="s">
        <v>4</v>
      </c>
      <c r="O4" s="348"/>
      <c r="P4" s="5"/>
      <c r="Q4" s="319"/>
      <c r="R4" s="319"/>
      <c r="S4" s="319"/>
      <c r="T4" s="319"/>
      <c r="U4" s="319"/>
      <c r="V4" s="18"/>
      <c r="W4" s="18"/>
      <c r="X4" s="5"/>
    </row>
    <row r="5" spans="2:26" ht="20.25" customHeight="1" thickBot="1">
      <c r="B5" s="347"/>
      <c r="C5" s="314"/>
      <c r="D5" s="314"/>
      <c r="E5" s="314"/>
      <c r="F5" s="314"/>
      <c r="G5" s="30" t="s">
        <v>5</v>
      </c>
      <c r="H5" s="138" t="s">
        <v>6</v>
      </c>
      <c r="I5" s="314"/>
      <c r="J5" s="314"/>
      <c r="K5" s="314"/>
      <c r="L5" s="314"/>
      <c r="M5" s="314"/>
      <c r="N5" s="31" t="s">
        <v>5</v>
      </c>
      <c r="O5" s="209" t="s">
        <v>6</v>
      </c>
      <c r="P5" s="5"/>
      <c r="Q5" s="68"/>
      <c r="R5" s="68"/>
      <c r="S5" s="68"/>
      <c r="T5" s="5"/>
      <c r="U5" s="5"/>
      <c r="V5" s="5"/>
      <c r="W5" s="5"/>
      <c r="X5" s="5"/>
    </row>
    <row r="6" spans="2:26" s="157" customFormat="1" ht="15.75" customHeight="1" thickBot="1">
      <c r="B6" s="329" t="s">
        <v>28</v>
      </c>
      <c r="C6" s="330"/>
      <c r="D6" s="330"/>
      <c r="E6" s="153">
        <f>E7+E10+E13+E16+E19</f>
        <v>398715000</v>
      </c>
      <c r="F6" s="153">
        <f>F7+F10+F13+F16+F19</f>
        <v>427228000</v>
      </c>
      <c r="G6" s="153">
        <f>F6-E6</f>
        <v>28513000</v>
      </c>
      <c r="H6" s="205">
        <f>F6/E6*100-100</f>
        <v>7.151223304866889</v>
      </c>
      <c r="I6" s="329" t="s">
        <v>28</v>
      </c>
      <c r="J6" s="330"/>
      <c r="K6" s="330"/>
      <c r="L6" s="153">
        <f>L7+L24+L29+L51+L54+L57+L60+L63+L66</f>
        <v>398715000</v>
      </c>
      <c r="M6" s="153">
        <f>M7+M24+M29+M51+M54+M57+M60+M63+M66</f>
        <v>427228000</v>
      </c>
      <c r="N6" s="153">
        <f>M6-L6</f>
        <v>28513000</v>
      </c>
      <c r="O6" s="205">
        <f>M6/L6*100-100</f>
        <v>7.151223304866889</v>
      </c>
      <c r="P6" s="246">
        <f>M6-F6</f>
        <v>0</v>
      </c>
      <c r="Q6" s="154"/>
      <c r="R6" s="351"/>
      <c r="S6" s="351"/>
      <c r="T6" s="154"/>
      <c r="U6" s="154"/>
      <c r="V6" s="154"/>
      <c r="W6" s="154"/>
      <c r="X6" s="154"/>
      <c r="Y6" s="155"/>
      <c r="Z6" s="156"/>
    </row>
    <row r="7" spans="2:26" s="157" customFormat="1" ht="16.5" customHeight="1">
      <c r="B7" s="331" t="s">
        <v>116</v>
      </c>
      <c r="C7" s="341" t="s">
        <v>9</v>
      </c>
      <c r="D7" s="342"/>
      <c r="E7" s="158">
        <f>E8</f>
        <v>27181080</v>
      </c>
      <c r="F7" s="158">
        <f>F8</f>
        <v>29290920</v>
      </c>
      <c r="G7" s="159">
        <f>F7-E7</f>
        <v>2109840</v>
      </c>
      <c r="H7" s="206">
        <f>F7/E7*100-100</f>
        <v>7.7621639758243646</v>
      </c>
      <c r="I7" s="336" t="s">
        <v>104</v>
      </c>
      <c r="J7" s="341" t="s">
        <v>9</v>
      </c>
      <c r="K7" s="352"/>
      <c r="L7" s="158">
        <f>SUM(L8,L14,L17)</f>
        <v>318203070</v>
      </c>
      <c r="M7" s="158">
        <f>SUM(M8,M14,M17)</f>
        <v>365399740</v>
      </c>
      <c r="N7" s="158">
        <f t="shared" ref="N7:N40" si="0">M7-L7</f>
        <v>47196670</v>
      </c>
      <c r="O7" s="206">
        <f>M7/L7*100-100</f>
        <v>14.832248475792525</v>
      </c>
      <c r="P7" s="154"/>
      <c r="Q7" s="154"/>
      <c r="R7" s="154"/>
      <c r="S7" s="154"/>
      <c r="T7" s="154"/>
      <c r="U7" s="154"/>
      <c r="V7" s="154"/>
      <c r="W7" s="154"/>
      <c r="X7" s="154"/>
      <c r="Y7" s="155"/>
      <c r="Z7" s="156"/>
    </row>
    <row r="8" spans="2:26" s="157" customFormat="1" ht="16.5" customHeight="1">
      <c r="B8" s="332"/>
      <c r="C8" s="327" t="s">
        <v>115</v>
      </c>
      <c r="D8" s="247" t="s">
        <v>97</v>
      </c>
      <c r="E8" s="161">
        <f>E9</f>
        <v>27181080</v>
      </c>
      <c r="F8" s="161">
        <f>F9</f>
        <v>29290920</v>
      </c>
      <c r="G8" s="159">
        <f t="shared" ref="G8:G23" si="1">F8-E8</f>
        <v>2109840</v>
      </c>
      <c r="H8" s="207">
        <f t="shared" ref="H8:H21" si="2">F8/E8*100-100</f>
        <v>7.7621639758243646</v>
      </c>
      <c r="I8" s="337"/>
      <c r="J8" s="370" t="s">
        <v>11</v>
      </c>
      <c r="K8" s="160" t="s">
        <v>8</v>
      </c>
      <c r="L8" s="161">
        <f>SUM(L9:L13)</f>
        <v>297663070</v>
      </c>
      <c r="M8" s="161">
        <f>SUM(M9:M13)</f>
        <v>350329740</v>
      </c>
      <c r="N8" s="161">
        <f t="shared" si="0"/>
        <v>52666670</v>
      </c>
      <c r="O8" s="208">
        <f t="shared" ref="O8:O13" si="3">M8/L8*100-100</f>
        <v>17.693383999567033</v>
      </c>
      <c r="P8" s="154"/>
      <c r="Q8" s="154"/>
      <c r="R8" s="154"/>
      <c r="S8" s="154"/>
      <c r="T8" s="154"/>
      <c r="U8" s="154"/>
      <c r="V8" s="154"/>
      <c r="W8" s="154"/>
      <c r="X8" s="154"/>
      <c r="Y8" s="155"/>
      <c r="Z8" s="156"/>
    </row>
    <row r="9" spans="2:26" s="157" customFormat="1" ht="16.5" customHeight="1">
      <c r="B9" s="333"/>
      <c r="C9" s="328"/>
      <c r="D9" s="160" t="s">
        <v>98</v>
      </c>
      <c r="E9" s="161">
        <f>세입!E8</f>
        <v>27181080</v>
      </c>
      <c r="F9" s="161">
        <f>세입!F8</f>
        <v>29290920</v>
      </c>
      <c r="G9" s="159">
        <f t="shared" si="1"/>
        <v>2109840</v>
      </c>
      <c r="H9" s="207">
        <f t="shared" si="2"/>
        <v>7.7621639758243646</v>
      </c>
      <c r="I9" s="337"/>
      <c r="J9" s="371"/>
      <c r="K9" s="160" t="str">
        <f>세출!D8</f>
        <v>급여</v>
      </c>
      <c r="L9" s="161">
        <f>세출!E8</f>
        <v>243924070</v>
      </c>
      <c r="M9" s="161">
        <f>세출!F8</f>
        <v>280536720</v>
      </c>
      <c r="N9" s="161">
        <f t="shared" si="0"/>
        <v>36612650</v>
      </c>
      <c r="O9" s="208">
        <f>M9/L9*100-100</f>
        <v>15.009855320961151</v>
      </c>
      <c r="P9" s="154"/>
      <c r="Q9" s="154"/>
      <c r="R9" s="154"/>
      <c r="S9" s="154"/>
      <c r="T9" s="154"/>
      <c r="U9" s="154"/>
      <c r="V9" s="154"/>
      <c r="W9" s="154"/>
      <c r="X9" s="154"/>
      <c r="Y9" s="155"/>
      <c r="Z9" s="156"/>
    </row>
    <row r="10" spans="2:26" s="157" customFormat="1" ht="16.5" customHeight="1">
      <c r="B10" s="343" t="s">
        <v>117</v>
      </c>
      <c r="C10" s="356" t="s">
        <v>9</v>
      </c>
      <c r="D10" s="357"/>
      <c r="E10" s="165">
        <f>E11</f>
        <v>319234080</v>
      </c>
      <c r="F10" s="165">
        <f>F11</f>
        <v>345226200</v>
      </c>
      <c r="G10" s="159">
        <f t="shared" si="1"/>
        <v>25992120</v>
      </c>
      <c r="H10" s="207">
        <f t="shared" si="2"/>
        <v>8.1420254378855788</v>
      </c>
      <c r="I10" s="337"/>
      <c r="J10" s="371"/>
      <c r="K10" s="160" t="str">
        <f>세출!D12</f>
        <v>제수당</v>
      </c>
      <c r="L10" s="161">
        <f>세출!E12</f>
        <v>3872680</v>
      </c>
      <c r="M10" s="161">
        <f>세출!F12</f>
        <v>15147880</v>
      </c>
      <c r="N10" s="161">
        <f t="shared" si="0"/>
        <v>11275200</v>
      </c>
      <c r="O10" s="208">
        <f>M10/L10*100-100</f>
        <v>291.14721588150843</v>
      </c>
      <c r="P10" s="154"/>
      <c r="Q10" s="246">
        <f>L6-E6</f>
        <v>0</v>
      </c>
      <c r="R10" s="154"/>
      <c r="S10" s="154"/>
      <c r="T10" s="154"/>
      <c r="U10" s="154"/>
      <c r="V10" s="154"/>
      <c r="W10" s="154"/>
      <c r="X10" s="154"/>
      <c r="Y10" s="155"/>
      <c r="Z10" s="156"/>
    </row>
    <row r="11" spans="2:26" s="157" customFormat="1" ht="16.5" customHeight="1">
      <c r="B11" s="344"/>
      <c r="C11" s="327" t="s">
        <v>117</v>
      </c>
      <c r="D11" s="160" t="s">
        <v>97</v>
      </c>
      <c r="E11" s="165">
        <f>E12</f>
        <v>319234080</v>
      </c>
      <c r="F11" s="165">
        <f>F12</f>
        <v>345226200</v>
      </c>
      <c r="G11" s="159">
        <f t="shared" si="1"/>
        <v>25992120</v>
      </c>
      <c r="H11" s="207">
        <f t="shared" si="2"/>
        <v>8.1420254378855788</v>
      </c>
      <c r="I11" s="337"/>
      <c r="J11" s="371"/>
      <c r="K11" s="160" t="str">
        <f>세출!D27</f>
        <v>퇴직금 및 퇴직적립금</v>
      </c>
      <c r="L11" s="161">
        <f>세출!E27</f>
        <v>20649720</v>
      </c>
      <c r="M11" s="161">
        <f>세출!F27</f>
        <v>24640380</v>
      </c>
      <c r="N11" s="161">
        <f t="shared" si="0"/>
        <v>3990660</v>
      </c>
      <c r="O11" s="208">
        <f t="shared" ref="O11:O12" si="4">M11/L11*100-100</f>
        <v>19.325492064783447</v>
      </c>
      <c r="P11" s="154"/>
      <c r="Q11" s="166"/>
      <c r="R11" s="154"/>
      <c r="S11" s="154"/>
      <c r="T11" s="154"/>
      <c r="U11" s="154"/>
      <c r="V11" s="154"/>
      <c r="W11" s="154"/>
      <c r="X11" s="154"/>
      <c r="Y11" s="155"/>
      <c r="Z11" s="156"/>
    </row>
    <row r="12" spans="2:26" s="157" customFormat="1" ht="16.5" customHeight="1">
      <c r="B12" s="345"/>
      <c r="C12" s="366"/>
      <c r="D12" s="160" t="s">
        <v>61</v>
      </c>
      <c r="E12" s="165">
        <f>세입!E10</f>
        <v>319234080</v>
      </c>
      <c r="F12" s="165">
        <f>세입!F10</f>
        <v>345226200</v>
      </c>
      <c r="G12" s="159">
        <f t="shared" si="1"/>
        <v>25992120</v>
      </c>
      <c r="H12" s="207">
        <f t="shared" si="2"/>
        <v>8.1420254378855788</v>
      </c>
      <c r="I12" s="337"/>
      <c r="J12" s="371"/>
      <c r="K12" s="160" t="str">
        <f>세출!D29</f>
        <v>사회보험부담금</v>
      </c>
      <c r="L12" s="161">
        <f>세출!E29</f>
        <v>22816600</v>
      </c>
      <c r="M12" s="161">
        <f>세출!F29</f>
        <v>27304760</v>
      </c>
      <c r="N12" s="161">
        <f t="shared" si="0"/>
        <v>4488160</v>
      </c>
      <c r="O12" s="208">
        <f t="shared" si="4"/>
        <v>19.67059071027235</v>
      </c>
      <c r="P12" s="154"/>
      <c r="Q12" s="154"/>
      <c r="R12" s="154"/>
      <c r="S12" s="154"/>
      <c r="T12" s="154"/>
      <c r="U12" s="154"/>
      <c r="V12" s="154"/>
      <c r="W12" s="154"/>
      <c r="X12" s="154"/>
      <c r="Y12" s="155"/>
      <c r="Z12" s="156"/>
    </row>
    <row r="13" spans="2:26" s="157" customFormat="1" ht="16.5" customHeight="1">
      <c r="B13" s="363" t="str">
        <f>세입!B12</f>
        <v>이월금</v>
      </c>
      <c r="C13" s="356" t="s">
        <v>9</v>
      </c>
      <c r="D13" s="364"/>
      <c r="E13" s="165">
        <f>E15</f>
        <v>20261277</v>
      </c>
      <c r="F13" s="165">
        <f>F15</f>
        <v>25000000</v>
      </c>
      <c r="G13" s="159">
        <f t="shared" si="1"/>
        <v>4738723</v>
      </c>
      <c r="H13" s="207">
        <f t="shared" si="2"/>
        <v>23.38807667453537</v>
      </c>
      <c r="I13" s="337"/>
      <c r="J13" s="372"/>
      <c r="K13" s="160" t="str">
        <f>세출!D35</f>
        <v>기타후생경비</v>
      </c>
      <c r="L13" s="161">
        <f>세출!E35</f>
        <v>6400000</v>
      </c>
      <c r="M13" s="161">
        <f>세출!F35</f>
        <v>2700000</v>
      </c>
      <c r="N13" s="161">
        <f t="shared" si="0"/>
        <v>-3700000</v>
      </c>
      <c r="O13" s="208">
        <f t="shared" si="3"/>
        <v>-57.8125</v>
      </c>
      <c r="P13" s="154"/>
      <c r="Q13" s="154"/>
      <c r="R13" s="154"/>
      <c r="S13" s="154"/>
      <c r="T13" s="154"/>
      <c r="U13" s="154"/>
      <c r="V13" s="154"/>
      <c r="W13" s="154"/>
      <c r="X13" s="154"/>
      <c r="Y13" s="155"/>
      <c r="Z13" s="156"/>
    </row>
    <row r="14" spans="2:26" s="157" customFormat="1" ht="16.5" customHeight="1">
      <c r="B14" s="332"/>
      <c r="C14" s="339" t="str">
        <f>세입!C12</f>
        <v>이월금</v>
      </c>
      <c r="D14" s="167" t="s">
        <v>97</v>
      </c>
      <c r="E14" s="165">
        <f>E15</f>
        <v>20261277</v>
      </c>
      <c r="F14" s="165">
        <f>F15</f>
        <v>25000000</v>
      </c>
      <c r="G14" s="159">
        <f t="shared" si="1"/>
        <v>4738723</v>
      </c>
      <c r="H14" s="207">
        <f t="shared" si="2"/>
        <v>23.38807667453537</v>
      </c>
      <c r="I14" s="337"/>
      <c r="J14" s="370" t="s">
        <v>48</v>
      </c>
      <c r="K14" s="160" t="s">
        <v>8</v>
      </c>
      <c r="L14" s="161">
        <f>SUM(L15:L16)</f>
        <v>2800000</v>
      </c>
      <c r="M14" s="161">
        <f>SUM(M15:M16)</f>
        <v>2200000</v>
      </c>
      <c r="N14" s="161">
        <f t="shared" si="0"/>
        <v>-600000</v>
      </c>
      <c r="O14" s="208">
        <f>M14/L14*100-100</f>
        <v>-21.428571428571431</v>
      </c>
      <c r="P14" s="154"/>
      <c r="Q14" s="154"/>
      <c r="R14" s="154"/>
      <c r="S14" s="154"/>
      <c r="T14" s="154"/>
      <c r="U14" s="154"/>
      <c r="V14" s="154"/>
      <c r="W14" s="154"/>
      <c r="X14" s="154"/>
      <c r="Y14" s="155"/>
      <c r="Z14" s="156"/>
    </row>
    <row r="15" spans="2:26" s="157" customFormat="1" ht="16.5" customHeight="1">
      <c r="B15" s="333"/>
      <c r="C15" s="340"/>
      <c r="D15" s="160" t="s">
        <v>34</v>
      </c>
      <c r="E15" s="161">
        <f>세입!E13</f>
        <v>20261277</v>
      </c>
      <c r="F15" s="161">
        <f>세입!F13</f>
        <v>25000000</v>
      </c>
      <c r="G15" s="159">
        <f>F15-E15</f>
        <v>4738723</v>
      </c>
      <c r="H15" s="207">
        <f t="shared" si="2"/>
        <v>23.38807667453537</v>
      </c>
      <c r="I15" s="337"/>
      <c r="J15" s="371"/>
      <c r="K15" s="160" t="str">
        <f>세출!D40</f>
        <v>기관운영비</v>
      </c>
      <c r="L15" s="161">
        <f>세출!E40</f>
        <v>1600000</v>
      </c>
      <c r="M15" s="161">
        <f>세출!F40</f>
        <v>1000000</v>
      </c>
      <c r="N15" s="161">
        <f t="shared" si="0"/>
        <v>-600000</v>
      </c>
      <c r="O15" s="208">
        <f>M15/L15*100-100</f>
        <v>-37.5</v>
      </c>
      <c r="P15" s="154"/>
      <c r="Q15" s="154"/>
      <c r="R15" s="154"/>
      <c r="S15" s="154"/>
      <c r="T15" s="154"/>
      <c r="U15" s="154"/>
      <c r="V15" s="154"/>
      <c r="W15" s="154"/>
      <c r="X15" s="154"/>
      <c r="Y15" s="155"/>
      <c r="Z15" s="156"/>
    </row>
    <row r="16" spans="2:26" s="157" customFormat="1" ht="16.5" customHeight="1">
      <c r="B16" s="363" t="s">
        <v>63</v>
      </c>
      <c r="C16" s="356" t="s">
        <v>9</v>
      </c>
      <c r="D16" s="364"/>
      <c r="E16" s="161">
        <f>E17</f>
        <v>22377160</v>
      </c>
      <c r="F16" s="161">
        <f>F17</f>
        <v>25000000</v>
      </c>
      <c r="G16" s="159">
        <f t="shared" si="1"/>
        <v>2622840</v>
      </c>
      <c r="H16" s="207">
        <f t="shared" si="2"/>
        <v>11.721058436369944</v>
      </c>
      <c r="I16" s="337"/>
      <c r="J16" s="372"/>
      <c r="K16" s="160" t="str">
        <f>세출!D41</f>
        <v>회의비</v>
      </c>
      <c r="L16" s="161">
        <f>세출!E41</f>
        <v>1200000</v>
      </c>
      <c r="M16" s="161">
        <f>세출!F41</f>
        <v>1200000</v>
      </c>
      <c r="N16" s="161">
        <f t="shared" si="0"/>
        <v>0</v>
      </c>
      <c r="O16" s="208">
        <f t="shared" ref="O16:O36" si="5">M16/L16*100-100</f>
        <v>0</v>
      </c>
      <c r="P16" s="154"/>
      <c r="Q16" s="154"/>
      <c r="R16" s="154"/>
      <c r="S16" s="154"/>
      <c r="T16" s="154"/>
      <c r="U16" s="154"/>
      <c r="V16" s="154"/>
      <c r="W16" s="154"/>
      <c r="X16" s="154"/>
      <c r="Y16" s="155"/>
      <c r="Z16" s="156"/>
    </row>
    <row r="17" spans="2:26" s="155" customFormat="1" ht="16.5" customHeight="1">
      <c r="B17" s="332"/>
      <c r="C17" s="365" t="s">
        <v>63</v>
      </c>
      <c r="D17" s="160" t="s">
        <v>97</v>
      </c>
      <c r="E17" s="161">
        <f>E18</f>
        <v>22377160</v>
      </c>
      <c r="F17" s="161">
        <f>F18</f>
        <v>25000000</v>
      </c>
      <c r="G17" s="159">
        <f t="shared" si="1"/>
        <v>2622840</v>
      </c>
      <c r="H17" s="207">
        <f t="shared" si="2"/>
        <v>11.721058436369944</v>
      </c>
      <c r="I17" s="337"/>
      <c r="J17" s="370" t="s">
        <v>49</v>
      </c>
      <c r="K17" s="160" t="s">
        <v>127</v>
      </c>
      <c r="L17" s="161">
        <f>SUM(L18:L23)</f>
        <v>17740000</v>
      </c>
      <c r="M17" s="161">
        <f>SUM(M18:M23)</f>
        <v>12870000</v>
      </c>
      <c r="N17" s="161">
        <f t="shared" si="0"/>
        <v>-4870000</v>
      </c>
      <c r="O17" s="208">
        <f t="shared" si="5"/>
        <v>-27.452085682074411</v>
      </c>
      <c r="P17" s="154"/>
      <c r="Q17" s="154"/>
      <c r="R17" s="154"/>
      <c r="S17" s="154"/>
      <c r="T17" s="154"/>
      <c r="U17" s="154"/>
      <c r="V17" s="154"/>
      <c r="W17" s="154"/>
      <c r="X17" s="154"/>
      <c r="Z17" s="156"/>
    </row>
    <row r="18" spans="2:26" s="155" customFormat="1" ht="16.5" customHeight="1">
      <c r="B18" s="333"/>
      <c r="C18" s="366"/>
      <c r="D18" s="160" t="s">
        <v>128</v>
      </c>
      <c r="E18" s="161">
        <f>세입!E15</f>
        <v>22377160</v>
      </c>
      <c r="F18" s="161">
        <f>세입!F15</f>
        <v>25000000</v>
      </c>
      <c r="G18" s="159">
        <f t="shared" si="1"/>
        <v>2622840</v>
      </c>
      <c r="H18" s="207">
        <f t="shared" si="2"/>
        <v>11.721058436369944</v>
      </c>
      <c r="I18" s="337"/>
      <c r="J18" s="371"/>
      <c r="K18" s="160" t="str">
        <f>세출!D43</f>
        <v>여비</v>
      </c>
      <c r="L18" s="161">
        <f>세출!E43</f>
        <v>1000000</v>
      </c>
      <c r="M18" s="161">
        <f>세출!F43</f>
        <v>600000</v>
      </c>
      <c r="N18" s="161">
        <f t="shared" si="0"/>
        <v>-400000</v>
      </c>
      <c r="O18" s="208">
        <f t="shared" si="5"/>
        <v>-40</v>
      </c>
      <c r="P18" s="154"/>
      <c r="Q18" s="154"/>
      <c r="R18" s="154"/>
      <c r="S18" s="154"/>
      <c r="T18" s="154"/>
      <c r="U18" s="154"/>
      <c r="V18" s="154"/>
      <c r="W18" s="154"/>
      <c r="X18" s="154"/>
      <c r="Z18" s="156"/>
    </row>
    <row r="19" spans="2:26" s="155" customFormat="1" ht="16.5" customHeight="1">
      <c r="B19" s="168" t="str">
        <f>세입!B16</f>
        <v>잡수입</v>
      </c>
      <c r="C19" s="356" t="s">
        <v>129</v>
      </c>
      <c r="D19" s="364"/>
      <c r="E19" s="161">
        <f>E20</f>
        <v>9661403</v>
      </c>
      <c r="F19" s="161">
        <f>F20</f>
        <v>2710880</v>
      </c>
      <c r="G19" s="159">
        <f t="shared" si="1"/>
        <v>-6950523</v>
      </c>
      <c r="H19" s="207">
        <f t="shared" si="2"/>
        <v>-71.941135257477612</v>
      </c>
      <c r="I19" s="337"/>
      <c r="J19" s="371"/>
      <c r="K19" s="160" t="str">
        <f>세출!D44</f>
        <v>수용비및수수료</v>
      </c>
      <c r="L19" s="161">
        <f>세출!E44</f>
        <v>3000000</v>
      </c>
      <c r="M19" s="161">
        <f>세출!F44</f>
        <v>3800000</v>
      </c>
      <c r="N19" s="161">
        <f t="shared" si="0"/>
        <v>800000</v>
      </c>
      <c r="O19" s="208">
        <f t="shared" si="5"/>
        <v>26.666666666666657</v>
      </c>
      <c r="P19" s="154"/>
      <c r="Q19" s="154"/>
      <c r="R19" s="154"/>
      <c r="S19" s="154"/>
      <c r="T19" s="154"/>
      <c r="U19" s="154"/>
      <c r="V19" s="154"/>
      <c r="W19" s="154"/>
      <c r="X19" s="154"/>
      <c r="Z19" s="156"/>
    </row>
    <row r="20" spans="2:26" s="155" customFormat="1" ht="16.5" customHeight="1">
      <c r="B20" s="168"/>
      <c r="C20" s="160" t="str">
        <f>세입!C16</f>
        <v>잡수입</v>
      </c>
      <c r="D20" s="160" t="s">
        <v>130</v>
      </c>
      <c r="E20" s="161">
        <f>E21</f>
        <v>9661403</v>
      </c>
      <c r="F20" s="161">
        <f>SUM(F21:F23)</f>
        <v>2710880</v>
      </c>
      <c r="G20" s="159">
        <f t="shared" si="1"/>
        <v>-6950523</v>
      </c>
      <c r="H20" s="207">
        <f t="shared" si="2"/>
        <v>-71.941135257477612</v>
      </c>
      <c r="I20" s="337"/>
      <c r="J20" s="371"/>
      <c r="K20" s="160" t="str">
        <f>세출!D47</f>
        <v>공공요금</v>
      </c>
      <c r="L20" s="161">
        <f>세출!E47</f>
        <v>1640000</v>
      </c>
      <c r="M20" s="161">
        <f>세출!F47</f>
        <v>970000</v>
      </c>
      <c r="N20" s="161">
        <f t="shared" si="0"/>
        <v>-670000</v>
      </c>
      <c r="O20" s="208">
        <f t="shared" si="5"/>
        <v>-40.853658536585371</v>
      </c>
      <c r="P20" s="154"/>
      <c r="Q20" s="154"/>
      <c r="R20" s="154"/>
      <c r="S20" s="154"/>
      <c r="T20" s="154"/>
      <c r="U20" s="154"/>
      <c r="V20" s="154"/>
      <c r="W20" s="154"/>
      <c r="X20" s="154"/>
      <c r="Z20" s="156"/>
    </row>
    <row r="21" spans="2:26" s="155" customFormat="1" ht="16.5" customHeight="1">
      <c r="B21" s="168"/>
      <c r="C21" s="160"/>
      <c r="D21" s="160" t="s">
        <v>131</v>
      </c>
      <c r="E21" s="161">
        <f>세입!E17</f>
        <v>9661403</v>
      </c>
      <c r="F21" s="161">
        <f>세입!F17</f>
        <v>1950000</v>
      </c>
      <c r="G21" s="159">
        <f t="shared" si="1"/>
        <v>-7711403</v>
      </c>
      <c r="H21" s="207">
        <f t="shared" si="2"/>
        <v>-79.81659599542634</v>
      </c>
      <c r="I21" s="337"/>
      <c r="J21" s="371"/>
      <c r="K21" s="160" t="str">
        <f>세출!D51</f>
        <v>제세공과금</v>
      </c>
      <c r="L21" s="161">
        <f>세출!E51</f>
        <v>2800000</v>
      </c>
      <c r="M21" s="161">
        <f>세출!F51</f>
        <v>2700000</v>
      </c>
      <c r="N21" s="161">
        <f t="shared" si="0"/>
        <v>-100000</v>
      </c>
      <c r="O21" s="208">
        <f t="shared" si="5"/>
        <v>-3.5714285714285694</v>
      </c>
      <c r="P21" s="154"/>
      <c r="Q21" s="154"/>
      <c r="R21" s="154"/>
      <c r="S21" s="154"/>
      <c r="T21" s="154"/>
      <c r="U21" s="154"/>
      <c r="V21" s="154"/>
      <c r="W21" s="154"/>
      <c r="X21" s="154"/>
      <c r="Z21" s="156"/>
    </row>
    <row r="22" spans="2:26" s="155" customFormat="1" ht="16.5" customHeight="1">
      <c r="B22" s="168"/>
      <c r="C22" s="160"/>
      <c r="D22" s="295" t="s">
        <v>279</v>
      </c>
      <c r="E22" s="161">
        <f>세입!E18</f>
        <v>0</v>
      </c>
      <c r="F22" s="161">
        <f>세입!F18</f>
        <v>40880</v>
      </c>
      <c r="G22" s="159">
        <f t="shared" si="1"/>
        <v>40880</v>
      </c>
      <c r="H22" s="207">
        <v>0</v>
      </c>
      <c r="I22" s="337"/>
      <c r="J22" s="371"/>
      <c r="K22" s="169" t="str">
        <f>세출!D56</f>
        <v>차량비</v>
      </c>
      <c r="L22" s="161">
        <f>세출!E56</f>
        <v>2300000</v>
      </c>
      <c r="M22" s="161">
        <f>세출!F56</f>
        <v>1600000</v>
      </c>
      <c r="N22" s="161">
        <f t="shared" si="0"/>
        <v>-700000</v>
      </c>
      <c r="O22" s="208">
        <f t="shared" si="5"/>
        <v>-30.434782608695656</v>
      </c>
      <c r="P22" s="154"/>
      <c r="Q22" s="154"/>
      <c r="R22" s="154"/>
      <c r="S22" s="154"/>
      <c r="T22" s="154"/>
      <c r="U22" s="154"/>
      <c r="V22" s="154"/>
      <c r="W22" s="154"/>
      <c r="X22" s="154"/>
      <c r="Z22" s="156"/>
    </row>
    <row r="23" spans="2:26" s="155" customFormat="1" ht="16.5" customHeight="1">
      <c r="B23" s="168"/>
      <c r="C23" s="160"/>
      <c r="D23" s="295" t="s">
        <v>280</v>
      </c>
      <c r="E23" s="161">
        <f>세입!E19</f>
        <v>0</v>
      </c>
      <c r="F23" s="161">
        <f>세입!F19</f>
        <v>720000</v>
      </c>
      <c r="G23" s="159">
        <f t="shared" si="1"/>
        <v>720000</v>
      </c>
      <c r="H23" s="207">
        <v>0</v>
      </c>
      <c r="I23" s="338"/>
      <c r="J23" s="372"/>
      <c r="K23" s="169" t="s">
        <v>132</v>
      </c>
      <c r="L23" s="161">
        <f>세출!E59</f>
        <v>7000000</v>
      </c>
      <c r="M23" s="161">
        <f>세출!F59</f>
        <v>3200000</v>
      </c>
      <c r="N23" s="161">
        <f t="shared" si="0"/>
        <v>-3800000</v>
      </c>
      <c r="O23" s="208">
        <f t="shared" si="5"/>
        <v>-54.285714285714285</v>
      </c>
      <c r="P23" s="154"/>
      <c r="Q23" s="154"/>
      <c r="R23" s="154"/>
      <c r="S23" s="154"/>
      <c r="T23" s="154"/>
      <c r="U23" s="154"/>
      <c r="V23" s="154"/>
      <c r="W23" s="154"/>
      <c r="X23" s="154"/>
      <c r="Z23" s="156"/>
    </row>
    <row r="24" spans="2:26" s="155" customFormat="1" ht="16.5" customHeight="1">
      <c r="B24" s="170"/>
      <c r="C24" s="165"/>
      <c r="D24" s="161"/>
      <c r="E24" s="161"/>
      <c r="F24" s="161"/>
      <c r="G24" s="162"/>
      <c r="H24" s="207"/>
      <c r="I24" s="362" t="str">
        <f>세출!B62</f>
        <v>재산조성비</v>
      </c>
      <c r="J24" s="358" t="s">
        <v>129</v>
      </c>
      <c r="K24" s="358"/>
      <c r="L24" s="161">
        <f>L25</f>
        <v>4000000</v>
      </c>
      <c r="M24" s="161">
        <f>M25</f>
        <v>3300000</v>
      </c>
      <c r="N24" s="161">
        <f t="shared" si="0"/>
        <v>-700000</v>
      </c>
      <c r="O24" s="208">
        <f t="shared" si="5"/>
        <v>-17.5</v>
      </c>
      <c r="P24" s="154"/>
      <c r="Q24" s="154"/>
      <c r="R24" s="154"/>
      <c r="S24" s="154"/>
      <c r="T24" s="154"/>
      <c r="U24" s="154"/>
      <c r="V24" s="154"/>
      <c r="W24" s="154"/>
      <c r="X24" s="154"/>
      <c r="Z24" s="156"/>
    </row>
    <row r="25" spans="2:26" s="155" customFormat="1" ht="16.5" customHeight="1">
      <c r="B25" s="170"/>
      <c r="C25" s="165"/>
      <c r="D25" s="160"/>
      <c r="E25" s="161"/>
      <c r="F25" s="161"/>
      <c r="G25" s="162"/>
      <c r="H25" s="207"/>
      <c r="I25" s="337"/>
      <c r="J25" s="370" t="s">
        <v>133</v>
      </c>
      <c r="K25" s="160" t="s">
        <v>127</v>
      </c>
      <c r="L25" s="161">
        <f>SUM(L26:L28)</f>
        <v>4000000</v>
      </c>
      <c r="M25" s="161">
        <f>SUM(M26:M28)</f>
        <v>3300000</v>
      </c>
      <c r="N25" s="161">
        <f t="shared" si="0"/>
        <v>-700000</v>
      </c>
      <c r="O25" s="208">
        <f t="shared" si="5"/>
        <v>-17.5</v>
      </c>
      <c r="P25" s="154"/>
      <c r="Q25" s="154"/>
      <c r="R25" s="154"/>
      <c r="S25" s="154"/>
      <c r="T25" s="154"/>
      <c r="U25" s="154"/>
      <c r="V25" s="154"/>
      <c r="W25" s="154"/>
      <c r="X25" s="154"/>
      <c r="Z25" s="156"/>
    </row>
    <row r="26" spans="2:26" s="155" customFormat="1" ht="16.5" customHeight="1">
      <c r="B26" s="170"/>
      <c r="C26" s="165"/>
      <c r="D26" s="160"/>
      <c r="E26" s="161"/>
      <c r="F26" s="161"/>
      <c r="G26" s="162"/>
      <c r="H26" s="163"/>
      <c r="I26" s="337"/>
      <c r="J26" s="371"/>
      <c r="K26" s="171" t="s">
        <v>133</v>
      </c>
      <c r="L26" s="161">
        <f>세출!E64</f>
        <v>1000000</v>
      </c>
      <c r="M26" s="161">
        <f>세출!F64</f>
        <v>1000000</v>
      </c>
      <c r="N26" s="161">
        <f t="shared" si="0"/>
        <v>0</v>
      </c>
      <c r="O26" s="208">
        <f t="shared" si="5"/>
        <v>0</v>
      </c>
      <c r="P26" s="154"/>
      <c r="Q26" s="154"/>
      <c r="R26" s="154"/>
      <c r="S26" s="154"/>
      <c r="T26" s="154"/>
      <c r="U26" s="154"/>
      <c r="V26" s="154"/>
      <c r="W26" s="154"/>
      <c r="X26" s="154"/>
      <c r="Z26" s="156"/>
    </row>
    <row r="27" spans="2:26" s="155" customFormat="1" ht="16.5" customHeight="1">
      <c r="B27" s="170"/>
      <c r="C27" s="165"/>
      <c r="D27" s="160"/>
      <c r="E27" s="161"/>
      <c r="F27" s="161"/>
      <c r="G27" s="162"/>
      <c r="H27" s="163"/>
      <c r="I27" s="337"/>
      <c r="J27" s="371"/>
      <c r="K27" s="171" t="str">
        <f>세출!D65</f>
        <v>자산취득비</v>
      </c>
      <c r="L27" s="161">
        <f>세출!E65</f>
        <v>2000000</v>
      </c>
      <c r="M27" s="161">
        <f>세출!F65</f>
        <v>1300000</v>
      </c>
      <c r="N27" s="161">
        <f t="shared" si="0"/>
        <v>-700000</v>
      </c>
      <c r="O27" s="208">
        <f t="shared" si="5"/>
        <v>-35</v>
      </c>
      <c r="P27" s="154"/>
      <c r="Q27" s="154"/>
      <c r="R27" s="154"/>
      <c r="S27" s="154"/>
      <c r="T27" s="154"/>
      <c r="U27" s="154"/>
      <c r="V27" s="154"/>
      <c r="W27" s="154"/>
      <c r="X27" s="154"/>
      <c r="Z27" s="156"/>
    </row>
    <row r="28" spans="2:26" s="155" customFormat="1" ht="16.5" customHeight="1">
      <c r="B28" s="170"/>
      <c r="C28" s="165"/>
      <c r="D28" s="165"/>
      <c r="E28" s="161"/>
      <c r="F28" s="161"/>
      <c r="G28" s="162"/>
      <c r="H28" s="163"/>
      <c r="I28" s="338"/>
      <c r="J28" s="372"/>
      <c r="K28" s="160" t="str">
        <f>세출!D67</f>
        <v>시설장비유지비</v>
      </c>
      <c r="L28" s="161">
        <f>세출!E67</f>
        <v>1000000</v>
      </c>
      <c r="M28" s="161">
        <f>세출!F67</f>
        <v>1000000</v>
      </c>
      <c r="N28" s="161">
        <f t="shared" si="0"/>
        <v>0</v>
      </c>
      <c r="O28" s="208">
        <f t="shared" si="5"/>
        <v>0</v>
      </c>
      <c r="P28" s="154"/>
      <c r="Q28" s="154"/>
      <c r="R28" s="154"/>
      <c r="S28" s="154"/>
      <c r="T28" s="154"/>
      <c r="U28" s="154"/>
      <c r="V28" s="154"/>
      <c r="W28" s="154"/>
      <c r="X28" s="154"/>
      <c r="Z28" s="156"/>
    </row>
    <row r="29" spans="2:26" s="155" customFormat="1" ht="16.5" customHeight="1">
      <c r="B29" s="170"/>
      <c r="C29" s="165"/>
      <c r="D29" s="267"/>
      <c r="E29" s="161"/>
      <c r="F29" s="161"/>
      <c r="G29" s="162"/>
      <c r="H29" s="163"/>
      <c r="I29" s="362" t="str">
        <f>세출!B68</f>
        <v>사업비</v>
      </c>
      <c r="J29" s="267" t="s">
        <v>129</v>
      </c>
      <c r="K29" s="267"/>
      <c r="L29" s="161">
        <f>L30+L38+L45</f>
        <v>23102000</v>
      </c>
      <c r="M29" s="161">
        <f>+M30+M38+M45</f>
        <v>17550000</v>
      </c>
      <c r="N29" s="161">
        <f t="shared" si="0"/>
        <v>-5552000</v>
      </c>
      <c r="O29" s="208">
        <f t="shared" si="5"/>
        <v>-24.032551294260244</v>
      </c>
      <c r="P29" s="154"/>
      <c r="Q29" s="154"/>
      <c r="R29" s="154"/>
      <c r="S29" s="154"/>
      <c r="T29" s="154"/>
      <c r="U29" s="154"/>
      <c r="V29" s="154"/>
      <c r="W29" s="154"/>
      <c r="X29" s="154"/>
      <c r="Z29" s="156"/>
    </row>
    <row r="30" spans="2:26" s="155" customFormat="1" ht="16.5" customHeight="1">
      <c r="B30" s="168"/>
      <c r="C30" s="267"/>
      <c r="D30" s="267"/>
      <c r="E30" s="172"/>
      <c r="F30" s="161"/>
      <c r="G30" s="173"/>
      <c r="H30" s="174"/>
      <c r="I30" s="337"/>
      <c r="J30" s="359" t="s">
        <v>134</v>
      </c>
      <c r="K30" s="267" t="s">
        <v>127</v>
      </c>
      <c r="L30" s="161">
        <f>SUM(L31:L37)</f>
        <v>5342000</v>
      </c>
      <c r="M30" s="161">
        <f>SUM(M31:M37)</f>
        <v>4880000</v>
      </c>
      <c r="N30" s="161">
        <f t="shared" si="0"/>
        <v>-462000</v>
      </c>
      <c r="O30" s="208">
        <f t="shared" si="5"/>
        <v>-8.6484462748034474</v>
      </c>
      <c r="P30" s="154"/>
      <c r="Q30" s="154"/>
      <c r="R30" s="154"/>
      <c r="S30" s="154"/>
      <c r="T30" s="154"/>
      <c r="U30" s="154"/>
      <c r="V30" s="154"/>
      <c r="W30" s="154"/>
      <c r="X30" s="154"/>
      <c r="Z30" s="156"/>
    </row>
    <row r="31" spans="2:26" s="155" customFormat="1" ht="16.5" customHeight="1">
      <c r="B31" s="168"/>
      <c r="C31" s="267"/>
      <c r="D31" s="267"/>
      <c r="E31" s="172"/>
      <c r="F31" s="161"/>
      <c r="G31" s="173"/>
      <c r="H31" s="174"/>
      <c r="I31" s="337"/>
      <c r="J31" s="360"/>
      <c r="K31" s="267" t="str">
        <f>세출!D70</f>
        <v>김장서비스</v>
      </c>
      <c r="L31" s="161">
        <f>세출!E70</f>
        <v>100000</v>
      </c>
      <c r="M31" s="161">
        <f>세출!F70</f>
        <v>330000</v>
      </c>
      <c r="N31" s="161">
        <f t="shared" si="0"/>
        <v>230000</v>
      </c>
      <c r="O31" s="208">
        <f t="shared" si="5"/>
        <v>230</v>
      </c>
      <c r="P31" s="154"/>
      <c r="Q31" s="175"/>
      <c r="R31" s="175"/>
      <c r="S31" s="175"/>
      <c r="T31" s="176"/>
      <c r="U31" s="176"/>
      <c r="V31" s="176"/>
      <c r="W31" s="177"/>
      <c r="X31" s="154"/>
      <c r="Z31" s="156"/>
    </row>
    <row r="32" spans="2:26" s="155" customFormat="1" ht="16.5" customHeight="1">
      <c r="B32" s="168"/>
      <c r="C32" s="267"/>
      <c r="D32" s="267"/>
      <c r="E32" s="172"/>
      <c r="F32" s="161"/>
      <c r="G32" s="173"/>
      <c r="H32" s="174"/>
      <c r="I32" s="337"/>
      <c r="J32" s="360"/>
      <c r="K32" s="267" t="str">
        <f>세출!D71</f>
        <v>어버이날선물지원</v>
      </c>
      <c r="L32" s="161">
        <f>세출!E71</f>
        <v>480000</v>
      </c>
      <c r="M32" s="161">
        <f>세출!F71</f>
        <v>700000</v>
      </c>
      <c r="N32" s="161">
        <f t="shared" si="0"/>
        <v>220000</v>
      </c>
      <c r="O32" s="208">
        <f t="shared" si="5"/>
        <v>45.833333333333314</v>
      </c>
      <c r="P32" s="154"/>
      <c r="Q32" s="175"/>
      <c r="R32" s="175"/>
      <c r="S32" s="175"/>
      <c r="T32" s="176"/>
      <c r="U32" s="176"/>
      <c r="V32" s="176"/>
      <c r="W32" s="177"/>
      <c r="X32" s="154"/>
      <c r="Z32" s="156"/>
    </row>
    <row r="33" spans="2:26" s="155" customFormat="1" ht="16.5" customHeight="1">
      <c r="B33" s="168"/>
      <c r="C33" s="267"/>
      <c r="D33" s="267"/>
      <c r="E33" s="172"/>
      <c r="F33" s="161"/>
      <c r="G33" s="173"/>
      <c r="H33" s="174"/>
      <c r="I33" s="337"/>
      <c r="J33" s="360"/>
      <c r="K33" s="267" t="str">
        <f>세출!D72</f>
        <v>생신지원</v>
      </c>
      <c r="L33" s="161">
        <f>세출!E72</f>
        <v>384000</v>
      </c>
      <c r="M33" s="161">
        <f>세출!F72</f>
        <v>700000</v>
      </c>
      <c r="N33" s="161">
        <f t="shared" si="0"/>
        <v>316000</v>
      </c>
      <c r="O33" s="208">
        <f t="shared" si="5"/>
        <v>82.291666666666686</v>
      </c>
      <c r="P33" s="154"/>
      <c r="Q33" s="175"/>
      <c r="R33" s="175"/>
      <c r="S33" s="175"/>
      <c r="T33" s="176"/>
      <c r="U33" s="176"/>
      <c r="V33" s="176"/>
      <c r="W33" s="177"/>
      <c r="X33" s="154"/>
      <c r="Z33" s="156"/>
    </row>
    <row r="34" spans="2:26" s="155" customFormat="1" ht="16.5" customHeight="1">
      <c r="B34" s="168"/>
      <c r="C34" s="267"/>
      <c r="D34" s="267"/>
      <c r="E34" s="172"/>
      <c r="F34" s="161"/>
      <c r="G34" s="173"/>
      <c r="H34" s="174"/>
      <c r="I34" s="337"/>
      <c r="J34" s="360"/>
      <c r="K34" s="267" t="str">
        <f>세출!D73</f>
        <v>명절지원</v>
      </c>
      <c r="L34" s="161">
        <f>세출!E73</f>
        <v>1408000</v>
      </c>
      <c r="M34" s="161">
        <f>세출!F73</f>
        <v>1400000</v>
      </c>
      <c r="N34" s="161">
        <f t="shared" si="0"/>
        <v>-8000</v>
      </c>
      <c r="O34" s="208">
        <f t="shared" si="5"/>
        <v>-0.56818181818182723</v>
      </c>
      <c r="P34" s="154"/>
      <c r="Q34" s="175"/>
      <c r="R34" s="175"/>
      <c r="S34" s="175"/>
      <c r="T34" s="176"/>
      <c r="U34" s="176"/>
      <c r="V34" s="176"/>
      <c r="W34" s="177"/>
      <c r="X34" s="154"/>
      <c r="Z34" s="156"/>
    </row>
    <row r="35" spans="2:26" s="155" customFormat="1" ht="16.5" customHeight="1">
      <c r="B35" s="168"/>
      <c r="C35" s="267"/>
      <c r="D35" s="267"/>
      <c r="E35" s="172"/>
      <c r="F35" s="161"/>
      <c r="G35" s="173"/>
      <c r="H35" s="174"/>
      <c r="I35" s="337"/>
      <c r="J35" s="360"/>
      <c r="K35" s="267" t="str">
        <f>세출!D74</f>
        <v>혹서한기지원</v>
      </c>
      <c r="L35" s="161">
        <f>세출!E74</f>
        <v>1500000</v>
      </c>
      <c r="M35" s="161">
        <f>세출!F74</f>
        <v>800000</v>
      </c>
      <c r="N35" s="161">
        <f t="shared" si="0"/>
        <v>-700000</v>
      </c>
      <c r="O35" s="208">
        <f t="shared" si="5"/>
        <v>-46.666666666666664</v>
      </c>
      <c r="P35" s="154"/>
      <c r="Q35" s="175"/>
      <c r="R35" s="175"/>
      <c r="S35" s="175"/>
      <c r="T35" s="176"/>
      <c r="U35" s="176"/>
      <c r="V35" s="176"/>
      <c r="W35" s="177"/>
      <c r="X35" s="154"/>
      <c r="Z35" s="156"/>
    </row>
    <row r="36" spans="2:26" s="155" customFormat="1" ht="16.5" customHeight="1">
      <c r="B36" s="168"/>
      <c r="C36" s="267"/>
      <c r="D36" s="267"/>
      <c r="E36" s="172"/>
      <c r="F36" s="161"/>
      <c r="G36" s="173"/>
      <c r="H36" s="174"/>
      <c r="I36" s="337"/>
      <c r="J36" s="360"/>
      <c r="K36" s="267" t="str">
        <f>세출!D77</f>
        <v>특식지원</v>
      </c>
      <c r="L36" s="161">
        <f>세출!E77</f>
        <v>320000</v>
      </c>
      <c r="M36" s="161">
        <f>세출!F77</f>
        <v>350000</v>
      </c>
      <c r="N36" s="161">
        <f t="shared" si="0"/>
        <v>30000</v>
      </c>
      <c r="O36" s="208">
        <f t="shared" si="5"/>
        <v>9.375</v>
      </c>
      <c r="P36" s="154"/>
      <c r="Q36" s="175"/>
      <c r="R36" s="175"/>
      <c r="S36" s="175"/>
      <c r="T36" s="176"/>
      <c r="U36" s="176"/>
      <c r="V36" s="176"/>
      <c r="W36" s="177"/>
      <c r="X36" s="154"/>
      <c r="Z36" s="156"/>
    </row>
    <row r="37" spans="2:26" s="155" customFormat="1" ht="16.5" customHeight="1">
      <c r="B37" s="168"/>
      <c r="C37" s="267"/>
      <c r="D37" s="267"/>
      <c r="E37" s="172"/>
      <c r="F37" s="161"/>
      <c r="G37" s="173"/>
      <c r="H37" s="174"/>
      <c r="I37" s="337"/>
      <c r="J37" s="361"/>
      <c r="K37" s="267" t="str">
        <f>세출!D78</f>
        <v>기타지원</v>
      </c>
      <c r="L37" s="161">
        <f>세출!E78</f>
        <v>1150000</v>
      </c>
      <c r="M37" s="161">
        <f>세출!F78</f>
        <v>600000</v>
      </c>
      <c r="N37" s="161">
        <f t="shared" si="0"/>
        <v>-550000</v>
      </c>
      <c r="O37" s="210">
        <f t="shared" ref="O37:O48" si="6">M37/L37*100-100</f>
        <v>-47.826086956521742</v>
      </c>
      <c r="P37" s="154"/>
      <c r="Q37" s="175"/>
      <c r="R37" s="175"/>
      <c r="S37" s="175"/>
      <c r="T37" s="176"/>
      <c r="U37" s="176"/>
      <c r="V37" s="176"/>
      <c r="W37" s="177"/>
      <c r="X37" s="154"/>
      <c r="Z37" s="156"/>
    </row>
    <row r="38" spans="2:26" s="157" customFormat="1" ht="16.5" customHeight="1">
      <c r="B38" s="168"/>
      <c r="C38" s="267"/>
      <c r="D38" s="267"/>
      <c r="E38" s="172"/>
      <c r="F38" s="161"/>
      <c r="G38" s="173"/>
      <c r="H38" s="174"/>
      <c r="I38" s="337"/>
      <c r="J38" s="359" t="s">
        <v>135</v>
      </c>
      <c r="K38" s="267" t="s">
        <v>127</v>
      </c>
      <c r="L38" s="161">
        <f>SUM(L39:L44)</f>
        <v>11660000</v>
      </c>
      <c r="M38" s="161">
        <f>SUM(M39:M44)</f>
        <v>10420000</v>
      </c>
      <c r="N38" s="161">
        <f t="shared" si="0"/>
        <v>-1240000</v>
      </c>
      <c r="O38" s="210">
        <f t="shared" si="6"/>
        <v>-10.63464837049743</v>
      </c>
      <c r="Y38" s="155"/>
      <c r="Z38" s="156"/>
    </row>
    <row r="39" spans="2:26" s="157" customFormat="1" ht="16.5" customHeight="1">
      <c r="B39" s="168"/>
      <c r="C39" s="267"/>
      <c r="D39" s="267"/>
      <c r="E39" s="172"/>
      <c r="F39" s="161"/>
      <c r="G39" s="173"/>
      <c r="H39" s="174"/>
      <c r="I39" s="337"/>
      <c r="J39" s="360"/>
      <c r="K39" s="267" t="str">
        <f>세출!D83</f>
        <v>관리지원사업</v>
      </c>
      <c r="L39" s="161">
        <f>세출!E83</f>
        <v>5400000</v>
      </c>
      <c r="M39" s="161">
        <f>세출!F83</f>
        <v>3900000</v>
      </c>
      <c r="N39" s="161">
        <f t="shared" si="0"/>
        <v>-1500000</v>
      </c>
      <c r="O39" s="210">
        <f t="shared" si="6"/>
        <v>-27.777777777777786</v>
      </c>
      <c r="Y39" s="155"/>
      <c r="Z39" s="156"/>
    </row>
    <row r="40" spans="2:26" s="157" customFormat="1" ht="16.5" customHeight="1" thickBot="1">
      <c r="B40" s="178"/>
      <c r="C40" s="179"/>
      <c r="D40" s="179"/>
      <c r="E40" s="180"/>
      <c r="F40" s="181"/>
      <c r="G40" s="182"/>
      <c r="H40" s="183"/>
      <c r="I40" s="369"/>
      <c r="J40" s="367"/>
      <c r="K40" s="179" t="str">
        <f>세출!D87</f>
        <v>직무교육사업</v>
      </c>
      <c r="L40" s="181">
        <f>세출!E87</f>
        <v>4700000</v>
      </c>
      <c r="M40" s="181">
        <f>세출!F87</f>
        <v>4960000</v>
      </c>
      <c r="N40" s="181">
        <f t="shared" si="0"/>
        <v>260000</v>
      </c>
      <c r="O40" s="211">
        <f t="shared" si="6"/>
        <v>5.5319148936170137</v>
      </c>
      <c r="Y40" s="155"/>
      <c r="Z40" s="156"/>
    </row>
    <row r="41" spans="2:26" ht="15" customHeight="1">
      <c r="B41" s="316" t="s">
        <v>26</v>
      </c>
      <c r="C41" s="317"/>
      <c r="D41" s="317"/>
      <c r="E41" s="317"/>
      <c r="F41" s="317"/>
      <c r="G41" s="317"/>
      <c r="H41" s="317"/>
      <c r="I41" s="317" t="s">
        <v>27</v>
      </c>
      <c r="J41" s="317"/>
      <c r="K41" s="317"/>
      <c r="L41" s="317"/>
      <c r="M41" s="317"/>
      <c r="N41" s="317"/>
      <c r="O41" s="318"/>
      <c r="P41" s="5"/>
      <c r="Q41" s="308"/>
      <c r="R41" s="308"/>
      <c r="S41" s="308"/>
      <c r="T41" s="349"/>
      <c r="U41" s="349"/>
      <c r="V41" s="308"/>
      <c r="W41" s="308"/>
      <c r="X41" s="5"/>
    </row>
    <row r="42" spans="2:26" ht="20.25" customHeight="1">
      <c r="B42" s="309" t="s">
        <v>1</v>
      </c>
      <c r="C42" s="311" t="s">
        <v>2</v>
      </c>
      <c r="D42" s="311" t="s">
        <v>3</v>
      </c>
      <c r="E42" s="313" t="s">
        <v>189</v>
      </c>
      <c r="F42" s="313" t="s">
        <v>190</v>
      </c>
      <c r="G42" s="311" t="s">
        <v>4</v>
      </c>
      <c r="H42" s="311"/>
      <c r="I42" s="311" t="s">
        <v>1</v>
      </c>
      <c r="J42" s="311" t="s">
        <v>2</v>
      </c>
      <c r="K42" s="311" t="s">
        <v>3</v>
      </c>
      <c r="L42" s="313" t="s">
        <v>189</v>
      </c>
      <c r="M42" s="313" t="s">
        <v>190</v>
      </c>
      <c r="N42" s="311" t="s">
        <v>4</v>
      </c>
      <c r="O42" s="315"/>
      <c r="P42" s="5"/>
      <c r="Q42" s="319"/>
      <c r="R42" s="319"/>
      <c r="S42" s="319"/>
      <c r="T42" s="319"/>
      <c r="U42" s="319"/>
      <c r="V42" s="95"/>
      <c r="W42" s="95"/>
      <c r="X42" s="5"/>
    </row>
    <row r="43" spans="2:26" ht="20.25" customHeight="1" thickBot="1">
      <c r="B43" s="310"/>
      <c r="C43" s="312"/>
      <c r="D43" s="312"/>
      <c r="E43" s="314"/>
      <c r="F43" s="314"/>
      <c r="G43" s="146" t="s">
        <v>5</v>
      </c>
      <c r="H43" s="147" t="s">
        <v>6</v>
      </c>
      <c r="I43" s="312"/>
      <c r="J43" s="312"/>
      <c r="K43" s="312"/>
      <c r="L43" s="314"/>
      <c r="M43" s="314"/>
      <c r="N43" s="147" t="s">
        <v>5</v>
      </c>
      <c r="O43" s="209" t="s">
        <v>6</v>
      </c>
      <c r="P43" s="5"/>
      <c r="Q43" s="68"/>
      <c r="R43" s="68"/>
      <c r="S43" s="68"/>
      <c r="T43" s="5"/>
      <c r="U43" s="5"/>
      <c r="V43" s="5"/>
      <c r="W43" s="5"/>
      <c r="X43" s="5"/>
    </row>
    <row r="44" spans="2:26" ht="16.5" customHeight="1">
      <c r="B44" s="148"/>
      <c r="C44" s="143"/>
      <c r="D44" s="143"/>
      <c r="E44" s="149"/>
      <c r="F44" s="150"/>
      <c r="G44" s="151"/>
      <c r="H44" s="152"/>
      <c r="I44" s="336" t="s">
        <v>38</v>
      </c>
      <c r="J44" s="293"/>
      <c r="K44" s="167" t="s">
        <v>66</v>
      </c>
      <c r="L44" s="161">
        <f>세출!E90</f>
        <v>1560000</v>
      </c>
      <c r="M44" s="161">
        <f>세출!F90</f>
        <v>1560000</v>
      </c>
      <c r="N44" s="161">
        <f t="shared" ref="N44:N68" si="7">M44-L44</f>
        <v>0</v>
      </c>
      <c r="O44" s="210">
        <f t="shared" si="6"/>
        <v>0</v>
      </c>
    </row>
    <row r="45" spans="2:26" ht="16.5" customHeight="1">
      <c r="B45" s="148"/>
      <c r="C45" s="143"/>
      <c r="D45" s="143"/>
      <c r="E45" s="149"/>
      <c r="F45" s="150"/>
      <c r="G45" s="151"/>
      <c r="H45" s="152"/>
      <c r="I45" s="337"/>
      <c r="J45" s="373" t="s">
        <v>25</v>
      </c>
      <c r="K45" s="226" t="s">
        <v>8</v>
      </c>
      <c r="L45" s="161">
        <f>SUM(L46:L50)</f>
        <v>6100000</v>
      </c>
      <c r="M45" s="161">
        <f>SUM(M46:M50)</f>
        <v>2250000</v>
      </c>
      <c r="N45" s="161">
        <f t="shared" si="7"/>
        <v>-3850000</v>
      </c>
      <c r="O45" s="210">
        <f t="shared" si="6"/>
        <v>-63.114754098360656</v>
      </c>
    </row>
    <row r="46" spans="2:26" s="17" customFormat="1" ht="16.5" customHeight="1">
      <c r="B46" s="142"/>
      <c r="C46" s="141"/>
      <c r="D46" s="141"/>
      <c r="E46" s="10"/>
      <c r="F46" s="8"/>
      <c r="G46" s="144"/>
      <c r="H46" s="145"/>
      <c r="I46" s="337"/>
      <c r="J46" s="373"/>
      <c r="K46" s="226" t="str">
        <f>세출!D92</f>
        <v>계몽홍보사업</v>
      </c>
      <c r="L46" s="161">
        <f>세출!E92</f>
        <v>3000000</v>
      </c>
      <c r="M46" s="161">
        <f>세출!F92</f>
        <v>400000</v>
      </c>
      <c r="N46" s="161">
        <f>M46-L46</f>
        <v>-2600000</v>
      </c>
      <c r="O46" s="210">
        <f t="shared" si="6"/>
        <v>-86.666666666666671</v>
      </c>
      <c r="P46" s="5"/>
      <c r="Q46" s="95"/>
      <c r="R46" s="95"/>
      <c r="S46" s="95"/>
      <c r="T46" s="32"/>
      <c r="U46" s="32"/>
      <c r="V46" s="32"/>
      <c r="W46" s="6"/>
      <c r="X46" s="5"/>
      <c r="Z46" s="27"/>
    </row>
    <row r="47" spans="2:26" s="17" customFormat="1" ht="16.5" customHeight="1">
      <c r="B47" s="142"/>
      <c r="C47" s="141"/>
      <c r="D47" s="141"/>
      <c r="E47" s="10"/>
      <c r="F47" s="8"/>
      <c r="G47" s="144"/>
      <c r="H47" s="145"/>
      <c r="I47" s="337"/>
      <c r="J47" s="373"/>
      <c r="K47" s="226" t="str">
        <f>세출!D93</f>
        <v>지역사회조직사업</v>
      </c>
      <c r="L47" s="161">
        <f>세출!E93</f>
        <v>500000</v>
      </c>
      <c r="M47" s="161">
        <f>세출!F93</f>
        <v>200000</v>
      </c>
      <c r="N47" s="161">
        <f>M47-L47</f>
        <v>-300000</v>
      </c>
      <c r="O47" s="210">
        <f t="shared" si="6"/>
        <v>-60</v>
      </c>
      <c r="P47" s="5"/>
      <c r="Q47" s="95"/>
      <c r="R47" s="95"/>
      <c r="S47" s="95"/>
      <c r="T47" s="32"/>
      <c r="U47" s="32"/>
      <c r="V47" s="32"/>
      <c r="W47" s="6"/>
      <c r="X47" s="5"/>
      <c r="Z47" s="27"/>
    </row>
    <row r="48" spans="2:26" s="17" customFormat="1" ht="16.5" customHeight="1">
      <c r="B48" s="142"/>
      <c r="C48" s="141"/>
      <c r="D48" s="141"/>
      <c r="E48" s="10"/>
      <c r="F48" s="8"/>
      <c r="G48" s="144"/>
      <c r="H48" s="145"/>
      <c r="I48" s="337"/>
      <c r="J48" s="373"/>
      <c r="K48" s="226" t="str">
        <f>세출!D94</f>
        <v>직원연수</v>
      </c>
      <c r="L48" s="161">
        <f>세출!E94</f>
        <v>2500000</v>
      </c>
      <c r="M48" s="161">
        <f>세출!F94</f>
        <v>0</v>
      </c>
      <c r="N48" s="161">
        <f>M48-L48</f>
        <v>-2500000</v>
      </c>
      <c r="O48" s="210">
        <f t="shared" si="6"/>
        <v>-100</v>
      </c>
      <c r="P48" s="5"/>
      <c r="Q48" s="95"/>
      <c r="R48" s="95"/>
      <c r="S48" s="95"/>
      <c r="T48" s="32"/>
      <c r="U48" s="32"/>
      <c r="V48" s="32"/>
      <c r="W48" s="6"/>
      <c r="X48" s="5"/>
      <c r="Z48" s="27"/>
    </row>
    <row r="49" spans="2:26" s="17" customFormat="1" ht="16.5" customHeight="1">
      <c r="B49" s="142"/>
      <c r="C49" s="141"/>
      <c r="D49" s="141"/>
      <c r="E49" s="10"/>
      <c r="F49" s="8"/>
      <c r="G49" s="144"/>
      <c r="H49" s="145"/>
      <c r="I49" s="337"/>
      <c r="J49" s="373"/>
      <c r="K49" s="226" t="str">
        <f>세출!D96</f>
        <v>자원봉사자관리</v>
      </c>
      <c r="L49" s="161">
        <f>세출!E96</f>
        <v>100000</v>
      </c>
      <c r="M49" s="161">
        <f>세출!F96</f>
        <v>50000</v>
      </c>
      <c r="N49" s="161">
        <f t="shared" si="7"/>
        <v>-50000</v>
      </c>
      <c r="O49" s="210">
        <f>M49/L49*100-100</f>
        <v>-50</v>
      </c>
      <c r="P49" s="5"/>
      <c r="Q49" s="95"/>
      <c r="R49" s="95"/>
      <c r="S49" s="95"/>
      <c r="T49" s="32"/>
      <c r="U49" s="32"/>
      <c r="V49" s="32"/>
      <c r="W49" s="6"/>
      <c r="X49" s="5"/>
      <c r="Z49" s="27"/>
    </row>
    <row r="50" spans="2:26" s="17" customFormat="1" ht="16.5" customHeight="1">
      <c r="B50" s="142"/>
      <c r="C50" s="141"/>
      <c r="D50" s="141"/>
      <c r="E50" s="10"/>
      <c r="F50" s="8"/>
      <c r="G50" s="144"/>
      <c r="H50" s="145"/>
      <c r="I50" s="338"/>
      <c r="J50" s="373"/>
      <c r="K50" s="226" t="str">
        <f>세출!D95</f>
        <v>직원교육비</v>
      </c>
      <c r="L50" s="161">
        <f>세출!E95</f>
        <v>0</v>
      </c>
      <c r="M50" s="161">
        <f>세출!F95</f>
        <v>1600000</v>
      </c>
      <c r="N50" s="161">
        <f t="shared" si="7"/>
        <v>1600000</v>
      </c>
      <c r="O50" s="210">
        <v>0</v>
      </c>
      <c r="P50" s="5"/>
      <c r="Q50" s="227"/>
      <c r="R50" s="227"/>
      <c r="S50" s="227"/>
      <c r="T50" s="32"/>
      <c r="U50" s="32"/>
      <c r="V50" s="32"/>
      <c r="W50" s="6"/>
      <c r="X50" s="5"/>
      <c r="Z50" s="27"/>
    </row>
    <row r="51" spans="2:26" s="17" customFormat="1" ht="16.5" customHeight="1">
      <c r="B51" s="142"/>
      <c r="C51" s="141"/>
      <c r="D51" s="141"/>
      <c r="E51" s="10"/>
      <c r="F51" s="8"/>
      <c r="G51" s="144"/>
      <c r="H51" s="145"/>
      <c r="I51" s="362" t="s">
        <v>70</v>
      </c>
      <c r="J51" s="354" t="s">
        <v>9</v>
      </c>
      <c r="K51" s="355"/>
      <c r="L51" s="161">
        <f>L52</f>
        <v>20532000</v>
      </c>
      <c r="M51" s="161">
        <f>M52</f>
        <v>38472000</v>
      </c>
      <c r="N51" s="161">
        <f t="shared" si="7"/>
        <v>17940000</v>
      </c>
      <c r="O51" s="210">
        <f t="shared" ref="O51:O68" si="8">M51/L51*100-100</f>
        <v>87.375803623611915</v>
      </c>
      <c r="P51" s="5"/>
      <c r="Q51" s="18"/>
      <c r="R51" s="18"/>
      <c r="S51" s="18"/>
      <c r="T51" s="32"/>
      <c r="U51" s="32"/>
      <c r="V51" s="32"/>
      <c r="W51" s="6"/>
      <c r="X51" s="5"/>
      <c r="Z51" s="27"/>
    </row>
    <row r="52" spans="2:26" s="17" customFormat="1" ht="16.5" customHeight="1">
      <c r="B52" s="142"/>
      <c r="C52" s="141"/>
      <c r="D52" s="141"/>
      <c r="E52" s="10"/>
      <c r="F52" s="8"/>
      <c r="G52" s="144"/>
      <c r="H52" s="145"/>
      <c r="I52" s="337"/>
      <c r="J52" s="370" t="s">
        <v>70</v>
      </c>
      <c r="K52" s="160" t="s">
        <v>97</v>
      </c>
      <c r="L52" s="161">
        <f>L53</f>
        <v>20532000</v>
      </c>
      <c r="M52" s="161">
        <f>M53</f>
        <v>38472000</v>
      </c>
      <c r="N52" s="161">
        <f t="shared" si="7"/>
        <v>17940000</v>
      </c>
      <c r="O52" s="210">
        <f t="shared" si="8"/>
        <v>87.375803623611915</v>
      </c>
      <c r="P52" s="5"/>
      <c r="Q52" s="18"/>
      <c r="R52" s="18"/>
      <c r="S52" s="18"/>
      <c r="T52" s="32"/>
      <c r="U52" s="32"/>
      <c r="V52" s="32"/>
      <c r="W52" s="6"/>
      <c r="X52" s="5"/>
      <c r="Z52" s="27"/>
    </row>
    <row r="53" spans="2:26" s="17" customFormat="1" ht="16.5" customHeight="1">
      <c r="B53" s="148"/>
      <c r="C53" s="143"/>
      <c r="D53" s="143"/>
      <c r="E53" s="149"/>
      <c r="F53" s="150"/>
      <c r="G53" s="151"/>
      <c r="H53" s="152"/>
      <c r="I53" s="338"/>
      <c r="J53" s="372"/>
      <c r="K53" s="164" t="s">
        <v>70</v>
      </c>
      <c r="L53" s="161">
        <f>세출!E99</f>
        <v>20532000</v>
      </c>
      <c r="M53" s="161">
        <f>세출!F99</f>
        <v>38472000</v>
      </c>
      <c r="N53" s="161">
        <f t="shared" si="7"/>
        <v>17940000</v>
      </c>
      <c r="O53" s="210">
        <f t="shared" si="8"/>
        <v>87.375803623611915</v>
      </c>
      <c r="P53" s="5"/>
      <c r="Q53" s="18"/>
      <c r="R53" s="18"/>
      <c r="S53" s="18"/>
      <c r="T53" s="32"/>
      <c r="U53" s="32"/>
      <c r="V53" s="32"/>
      <c r="W53" s="6"/>
      <c r="X53" s="5"/>
      <c r="Z53" s="27"/>
    </row>
    <row r="54" spans="2:26" s="17" customFormat="1" ht="16.5" customHeight="1">
      <c r="B54" s="142"/>
      <c r="C54" s="141"/>
      <c r="D54" s="141"/>
      <c r="E54" s="10"/>
      <c r="F54" s="8"/>
      <c r="G54" s="144"/>
      <c r="H54" s="145"/>
      <c r="I54" s="362" t="str">
        <f>세출!B103</f>
        <v>과년도지출</v>
      </c>
      <c r="J54" s="354" t="s">
        <v>9</v>
      </c>
      <c r="K54" s="355"/>
      <c r="L54" s="161">
        <f>L55</f>
        <v>22377160</v>
      </c>
      <c r="M54" s="161">
        <f>M55</f>
        <v>0</v>
      </c>
      <c r="N54" s="161">
        <f t="shared" si="7"/>
        <v>-22377160</v>
      </c>
      <c r="O54" s="210">
        <f t="shared" si="8"/>
        <v>-100</v>
      </c>
      <c r="P54" s="5"/>
      <c r="Q54" s="58"/>
      <c r="R54" s="58"/>
      <c r="S54" s="58"/>
      <c r="T54" s="32"/>
      <c r="U54" s="32"/>
      <c r="V54" s="32"/>
      <c r="W54" s="6"/>
      <c r="X54" s="5"/>
      <c r="Z54" s="27"/>
    </row>
    <row r="55" spans="2:26" s="17" customFormat="1" ht="16.5" customHeight="1">
      <c r="B55" s="142"/>
      <c r="C55" s="141"/>
      <c r="D55" s="141"/>
      <c r="E55" s="10"/>
      <c r="F55" s="8"/>
      <c r="G55" s="144"/>
      <c r="H55" s="145"/>
      <c r="I55" s="337"/>
      <c r="J55" s="359" t="str">
        <f>세출!C104</f>
        <v>과년도지출</v>
      </c>
      <c r="K55" s="160" t="s">
        <v>97</v>
      </c>
      <c r="L55" s="161">
        <f>L56</f>
        <v>22377160</v>
      </c>
      <c r="M55" s="161">
        <f>M56</f>
        <v>0</v>
      </c>
      <c r="N55" s="161">
        <f t="shared" si="7"/>
        <v>-22377160</v>
      </c>
      <c r="O55" s="210">
        <f t="shared" si="8"/>
        <v>-100</v>
      </c>
      <c r="P55" s="5"/>
      <c r="Q55" s="58"/>
      <c r="R55" s="58"/>
      <c r="S55" s="58"/>
      <c r="T55" s="32"/>
      <c r="U55" s="32"/>
      <c r="V55" s="32"/>
      <c r="W55" s="6"/>
      <c r="X55" s="5"/>
      <c r="Z55" s="27"/>
    </row>
    <row r="56" spans="2:26" s="17" customFormat="1" ht="16.5" customHeight="1">
      <c r="B56" s="142"/>
      <c r="C56" s="141"/>
      <c r="D56" s="141"/>
      <c r="E56" s="10"/>
      <c r="F56" s="8"/>
      <c r="G56" s="144"/>
      <c r="H56" s="145"/>
      <c r="I56" s="338"/>
      <c r="J56" s="361"/>
      <c r="K56" s="164" t="str">
        <f>세출!D105</f>
        <v>과년도지출</v>
      </c>
      <c r="L56" s="161">
        <f>세출!E105</f>
        <v>22377160</v>
      </c>
      <c r="M56" s="161">
        <f>세출!F105</f>
        <v>0</v>
      </c>
      <c r="N56" s="161">
        <f t="shared" si="7"/>
        <v>-22377160</v>
      </c>
      <c r="O56" s="210">
        <f t="shared" si="8"/>
        <v>-100</v>
      </c>
      <c r="P56" s="5"/>
      <c r="Q56" s="18"/>
      <c r="R56" s="18"/>
      <c r="S56" s="18"/>
      <c r="T56" s="32"/>
      <c r="U56" s="32"/>
      <c r="V56" s="32"/>
      <c r="W56" s="6"/>
      <c r="X56" s="5"/>
      <c r="Z56" s="27"/>
    </row>
    <row r="57" spans="2:26" ht="16.5" customHeight="1">
      <c r="B57" s="142"/>
      <c r="C57" s="141"/>
      <c r="D57" s="141"/>
      <c r="E57" s="10"/>
      <c r="F57" s="8"/>
      <c r="G57" s="144"/>
      <c r="H57" s="145"/>
      <c r="I57" s="374" t="str">
        <f>세출!B106</f>
        <v>잡지출</v>
      </c>
      <c r="J57" s="354" t="s">
        <v>9</v>
      </c>
      <c r="K57" s="355"/>
      <c r="L57" s="172">
        <f>M58</f>
        <v>300000</v>
      </c>
      <c r="M57" s="172">
        <f>M58</f>
        <v>300000</v>
      </c>
      <c r="N57" s="161">
        <f t="shared" si="7"/>
        <v>0</v>
      </c>
      <c r="O57" s="210">
        <f t="shared" si="8"/>
        <v>0</v>
      </c>
      <c r="P57" s="5"/>
      <c r="Q57" s="18"/>
      <c r="R57" s="18"/>
      <c r="S57" s="18"/>
      <c r="T57" s="32"/>
      <c r="U57" s="32"/>
      <c r="V57" s="5"/>
      <c r="W57" s="5"/>
      <c r="X57" s="5"/>
      <c r="Y57" s="9"/>
      <c r="Z57" s="33"/>
    </row>
    <row r="58" spans="2:26" ht="16.5" customHeight="1">
      <c r="B58" s="142"/>
      <c r="C58" s="141"/>
      <c r="D58" s="141"/>
      <c r="E58" s="10"/>
      <c r="F58" s="8"/>
      <c r="G58" s="144"/>
      <c r="H58" s="145"/>
      <c r="I58" s="375"/>
      <c r="J58" s="370" t="str">
        <f>세출!C107</f>
        <v>잡지출</v>
      </c>
      <c r="K58" s="265" t="s">
        <v>97</v>
      </c>
      <c r="L58" s="172">
        <f>L59</f>
        <v>300000</v>
      </c>
      <c r="M58" s="172">
        <f>M59</f>
        <v>300000</v>
      </c>
      <c r="N58" s="161">
        <f t="shared" si="7"/>
        <v>0</v>
      </c>
      <c r="O58" s="210">
        <f t="shared" si="8"/>
        <v>0</v>
      </c>
      <c r="P58" s="5"/>
      <c r="Q58" s="18"/>
      <c r="R58" s="18"/>
      <c r="S58" s="18"/>
      <c r="T58" s="32"/>
      <c r="U58" s="32"/>
      <c r="V58" s="32"/>
      <c r="W58" s="6"/>
      <c r="X58" s="5"/>
      <c r="Y58" s="9"/>
      <c r="Z58" s="33"/>
    </row>
    <row r="59" spans="2:26" ht="16.5" customHeight="1">
      <c r="B59" s="142"/>
      <c r="C59" s="141"/>
      <c r="D59" s="141"/>
      <c r="E59" s="10"/>
      <c r="F59" s="8"/>
      <c r="G59" s="144"/>
      <c r="H59" s="145"/>
      <c r="I59" s="376"/>
      <c r="J59" s="372"/>
      <c r="K59" s="265" t="str">
        <f>세출!D108</f>
        <v>잡지출</v>
      </c>
      <c r="L59" s="172">
        <f>세출!E108</f>
        <v>300000</v>
      </c>
      <c r="M59" s="172">
        <f>세출!F108</f>
        <v>300000</v>
      </c>
      <c r="N59" s="161">
        <f t="shared" si="7"/>
        <v>0</v>
      </c>
      <c r="O59" s="210">
        <f t="shared" si="8"/>
        <v>0</v>
      </c>
      <c r="P59" s="5"/>
      <c r="Q59" s="18"/>
      <c r="R59" s="18"/>
      <c r="S59" s="18"/>
      <c r="T59" s="32"/>
      <c r="U59" s="32"/>
      <c r="V59" s="5"/>
      <c r="W59" s="5"/>
      <c r="X59" s="5"/>
      <c r="Y59" s="9"/>
      <c r="Z59" s="33"/>
    </row>
    <row r="60" spans="2:26" ht="16.5" customHeight="1">
      <c r="B60" s="142"/>
      <c r="C60" s="141"/>
      <c r="D60" s="141"/>
      <c r="E60" s="10"/>
      <c r="F60" s="8"/>
      <c r="G60" s="144"/>
      <c r="H60" s="145"/>
      <c r="I60" s="362" t="str">
        <f>세출!B109</f>
        <v>예비비</v>
      </c>
      <c r="J60" s="356" t="s">
        <v>9</v>
      </c>
      <c r="K60" s="357"/>
      <c r="L60" s="172">
        <f>L61</f>
        <v>200770</v>
      </c>
      <c r="M60" s="172">
        <f>M61</f>
        <v>206260</v>
      </c>
      <c r="N60" s="161">
        <f t="shared" si="7"/>
        <v>5490</v>
      </c>
      <c r="O60" s="210">
        <f t="shared" si="8"/>
        <v>2.7344722817153979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2:26" ht="16.5" customHeight="1">
      <c r="B61" s="148"/>
      <c r="C61" s="143"/>
      <c r="D61" s="143"/>
      <c r="E61" s="149"/>
      <c r="F61" s="150"/>
      <c r="G61" s="151"/>
      <c r="H61" s="152"/>
      <c r="I61" s="337"/>
      <c r="J61" s="370" t="str">
        <f>세출!C110</f>
        <v>예비비</v>
      </c>
      <c r="K61" s="266" t="s">
        <v>97</v>
      </c>
      <c r="L61" s="184">
        <f>L62</f>
        <v>200770</v>
      </c>
      <c r="M61" s="184">
        <f>M62</f>
        <v>206260</v>
      </c>
      <c r="N61" s="161">
        <f t="shared" si="7"/>
        <v>5490</v>
      </c>
      <c r="O61" s="210">
        <f t="shared" si="8"/>
        <v>2.7344722817153979</v>
      </c>
      <c r="P61" s="319"/>
    </row>
    <row r="62" spans="2:26" ht="16.5" customHeight="1">
      <c r="B62" s="142"/>
      <c r="C62" s="141"/>
      <c r="D62" s="141"/>
      <c r="E62" s="10"/>
      <c r="F62" s="8"/>
      <c r="G62" s="144"/>
      <c r="H62" s="145"/>
      <c r="I62" s="338"/>
      <c r="J62" s="372"/>
      <c r="K62" s="265" t="str">
        <f>세출!D111</f>
        <v>예비비</v>
      </c>
      <c r="L62" s="172">
        <f>세출!E111</f>
        <v>200770</v>
      </c>
      <c r="M62" s="172">
        <f>세출!F111</f>
        <v>206260</v>
      </c>
      <c r="N62" s="161">
        <f t="shared" si="7"/>
        <v>5490</v>
      </c>
      <c r="O62" s="210">
        <f>M62/L62*100-100</f>
        <v>2.7344722817153979</v>
      </c>
      <c r="P62" s="350"/>
    </row>
    <row r="63" spans="2:26" ht="16.5" customHeight="1">
      <c r="B63" s="142"/>
      <c r="C63" s="141"/>
      <c r="D63" s="141"/>
      <c r="E63" s="10"/>
      <c r="F63" s="8"/>
      <c r="G63" s="144"/>
      <c r="H63" s="145"/>
      <c r="I63" s="362" t="str">
        <f>세출!B112</f>
        <v>적립금</v>
      </c>
      <c r="J63" s="358" t="s">
        <v>9</v>
      </c>
      <c r="K63" s="358"/>
      <c r="L63" s="172">
        <f>L64</f>
        <v>5000000</v>
      </c>
      <c r="M63" s="172">
        <f>M64</f>
        <v>1000000</v>
      </c>
      <c r="N63" s="161">
        <f t="shared" si="7"/>
        <v>-4000000</v>
      </c>
      <c r="O63" s="210">
        <f t="shared" si="8"/>
        <v>-80</v>
      </c>
      <c r="P63" s="350"/>
    </row>
    <row r="64" spans="2:26" ht="16.5" customHeight="1">
      <c r="B64" s="142"/>
      <c r="C64" s="141"/>
      <c r="D64" s="141"/>
      <c r="E64" s="10"/>
      <c r="F64" s="8"/>
      <c r="G64" s="144"/>
      <c r="H64" s="145"/>
      <c r="I64" s="337"/>
      <c r="J64" s="359" t="s">
        <v>113</v>
      </c>
      <c r="K64" s="265" t="s">
        <v>97</v>
      </c>
      <c r="L64" s="172">
        <f>L65</f>
        <v>5000000</v>
      </c>
      <c r="M64" s="172">
        <f>M65</f>
        <v>1000000</v>
      </c>
      <c r="N64" s="161">
        <f t="shared" si="7"/>
        <v>-4000000</v>
      </c>
      <c r="O64" s="210">
        <f t="shared" si="8"/>
        <v>-80</v>
      </c>
      <c r="P64" s="350"/>
    </row>
    <row r="65" spans="2:26" ht="16.5" customHeight="1">
      <c r="B65" s="142"/>
      <c r="C65" s="141"/>
      <c r="D65" s="141"/>
      <c r="E65" s="10"/>
      <c r="F65" s="8"/>
      <c r="G65" s="144"/>
      <c r="H65" s="145"/>
      <c r="I65" s="338"/>
      <c r="J65" s="361"/>
      <c r="K65" s="265" t="str">
        <f>세출!D114</f>
        <v>운영충당적립금</v>
      </c>
      <c r="L65" s="172">
        <f>세출!E114</f>
        <v>5000000</v>
      </c>
      <c r="M65" s="172">
        <f>세출!F114</f>
        <v>1000000</v>
      </c>
      <c r="N65" s="161">
        <f t="shared" si="7"/>
        <v>-4000000</v>
      </c>
      <c r="O65" s="210">
        <f t="shared" si="8"/>
        <v>-80</v>
      </c>
      <c r="P65" s="350"/>
    </row>
    <row r="66" spans="2:26" ht="20.100000000000001" customHeight="1">
      <c r="B66" s="142"/>
      <c r="C66" s="141"/>
      <c r="D66" s="141"/>
      <c r="E66" s="10"/>
      <c r="F66" s="8"/>
      <c r="G66" s="144"/>
      <c r="H66" s="145"/>
      <c r="I66" s="362" t="str">
        <f>세출!B115</f>
        <v>준비금</v>
      </c>
      <c r="J66" s="358" t="s">
        <v>9</v>
      </c>
      <c r="K66" s="358"/>
      <c r="L66" s="172">
        <f>L67</f>
        <v>5000000</v>
      </c>
      <c r="M66" s="172">
        <f>M67</f>
        <v>1000000</v>
      </c>
      <c r="N66" s="161">
        <f t="shared" si="7"/>
        <v>-4000000</v>
      </c>
      <c r="O66" s="208">
        <f t="shared" si="8"/>
        <v>-80</v>
      </c>
      <c r="P66" s="350"/>
    </row>
    <row r="67" spans="2:26" ht="20.100000000000001" customHeight="1">
      <c r="B67" s="142"/>
      <c r="C67" s="141"/>
      <c r="D67" s="141"/>
      <c r="E67" s="10"/>
      <c r="F67" s="8"/>
      <c r="G67" s="144"/>
      <c r="H67" s="145"/>
      <c r="I67" s="337"/>
      <c r="J67" s="359" t="s">
        <v>114</v>
      </c>
      <c r="K67" s="267" t="s">
        <v>97</v>
      </c>
      <c r="L67" s="172">
        <f>L68</f>
        <v>5000000</v>
      </c>
      <c r="M67" s="172">
        <f>M68</f>
        <v>1000000</v>
      </c>
      <c r="N67" s="161">
        <f t="shared" si="7"/>
        <v>-4000000</v>
      </c>
      <c r="O67" s="210">
        <f t="shared" si="8"/>
        <v>-80</v>
      </c>
      <c r="P67" s="350"/>
    </row>
    <row r="68" spans="2:26" ht="20.100000000000001" customHeight="1" thickBot="1">
      <c r="B68" s="268"/>
      <c r="C68" s="269"/>
      <c r="D68" s="269"/>
      <c r="E68" s="254"/>
      <c r="F68" s="262"/>
      <c r="G68" s="270"/>
      <c r="H68" s="271"/>
      <c r="I68" s="369"/>
      <c r="J68" s="368"/>
      <c r="K68" s="179" t="str">
        <f>세출!D117</f>
        <v>시설환경개선준비금</v>
      </c>
      <c r="L68" s="180">
        <f>세출!E117</f>
        <v>5000000</v>
      </c>
      <c r="M68" s="180">
        <f>세출!F117</f>
        <v>1000000</v>
      </c>
      <c r="N68" s="181">
        <f t="shared" si="7"/>
        <v>-4000000</v>
      </c>
      <c r="O68" s="211">
        <f t="shared" si="8"/>
        <v>-80</v>
      </c>
      <c r="P68" s="350"/>
    </row>
    <row r="69" spans="2:26" ht="20.100000000000001" customHeight="1">
      <c r="I69" s="272"/>
      <c r="J69" s="272"/>
      <c r="K69" s="272"/>
      <c r="L69" s="273"/>
      <c r="M69" s="273"/>
      <c r="N69" s="273"/>
      <c r="O69" s="274"/>
      <c r="P69" s="350"/>
    </row>
    <row r="70" spans="2:26" ht="20.100000000000001" customHeight="1">
      <c r="I70" s="113"/>
      <c r="J70" s="113"/>
      <c r="K70" s="113"/>
      <c r="P70" s="350"/>
    </row>
    <row r="71" spans="2:26" ht="20.100000000000001" customHeight="1">
      <c r="F71" s="4"/>
      <c r="G71" s="11"/>
      <c r="I71" s="113"/>
      <c r="J71" s="113"/>
      <c r="K71" s="113"/>
      <c r="P71" s="350"/>
    </row>
    <row r="72" spans="2:26" ht="20.100000000000001" customHeight="1">
      <c r="F72" s="4"/>
      <c r="G72" s="11"/>
      <c r="I72" s="113"/>
      <c r="J72" s="113"/>
      <c r="K72" s="113"/>
      <c r="P72" s="350"/>
    </row>
    <row r="73" spans="2:26" ht="20.100000000000001" customHeight="1">
      <c r="F73" s="4"/>
      <c r="G73" s="11"/>
      <c r="P73" s="350"/>
    </row>
    <row r="74" spans="2:26" ht="20.100000000000001" customHeight="1">
      <c r="F74" s="4"/>
      <c r="G74" s="11"/>
      <c r="P74" s="350"/>
    </row>
    <row r="75" spans="2:26" ht="20.100000000000001" customHeight="1">
      <c r="F75" s="4"/>
      <c r="G75" s="11"/>
      <c r="P75" s="350"/>
    </row>
    <row r="76" spans="2:26" ht="20.100000000000001" customHeight="1">
      <c r="F76" s="4"/>
      <c r="G76" s="11"/>
      <c r="P76" s="350"/>
    </row>
    <row r="77" spans="2:26" ht="20.100000000000001" customHeight="1">
      <c r="F77" s="4"/>
      <c r="G77" s="11"/>
      <c r="P77" s="350"/>
    </row>
    <row r="78" spans="2:26" ht="20.100000000000001" customHeight="1">
      <c r="F78" s="4"/>
      <c r="G78" s="11"/>
      <c r="P78" s="350"/>
    </row>
    <row r="79" spans="2:26" ht="20.100000000000001" customHeight="1">
      <c r="F79" s="4"/>
      <c r="G79" s="11"/>
      <c r="P79" s="350"/>
    </row>
    <row r="80" spans="2:26">
      <c r="F80" s="4"/>
      <c r="G80" s="11"/>
      <c r="P80" s="350"/>
      <c r="Q80" s="18"/>
      <c r="R80" s="18"/>
      <c r="S80" s="18"/>
      <c r="T80" s="32"/>
      <c r="U80" s="32"/>
      <c r="V80" s="32"/>
      <c r="W80" s="6"/>
      <c r="X80" s="5"/>
      <c r="Y80" s="9"/>
      <c r="Z80" s="33"/>
    </row>
    <row r="81" spans="6:26">
      <c r="F81" s="4"/>
      <c r="G81" s="11"/>
      <c r="P81" s="350"/>
      <c r="Q81" s="353"/>
      <c r="R81" s="350"/>
      <c r="S81" s="350"/>
      <c r="T81" s="350"/>
      <c r="U81" s="350"/>
      <c r="V81" s="350"/>
      <c r="W81" s="350"/>
      <c r="X81" s="350"/>
      <c r="Y81" s="350"/>
      <c r="Z81" s="350"/>
    </row>
    <row r="82" spans="6:26">
      <c r="F82" s="4"/>
      <c r="G82" s="11"/>
      <c r="P82" s="350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6:26" ht="17.100000000000001" customHeight="1">
      <c r="F83" s="4"/>
      <c r="G83" s="11"/>
      <c r="P83" s="350"/>
    </row>
    <row r="84" spans="6:26" ht="17.100000000000001" customHeight="1">
      <c r="F84" s="4"/>
      <c r="G84" s="11"/>
      <c r="P84" s="350"/>
    </row>
    <row r="85" spans="6:26" ht="17.100000000000001" customHeight="1">
      <c r="F85" s="4"/>
      <c r="G85" s="11"/>
      <c r="P85" s="350"/>
    </row>
    <row r="86" spans="6:26" ht="17.100000000000001" customHeight="1">
      <c r="F86" s="4"/>
      <c r="G86" s="11"/>
      <c r="P86" s="350"/>
    </row>
    <row r="87" spans="6:26" ht="17.100000000000001" customHeight="1">
      <c r="F87" s="4"/>
      <c r="G87" s="11"/>
      <c r="P87" s="350"/>
      <c r="Y87" s="4"/>
      <c r="Z87" s="4"/>
    </row>
    <row r="88" spans="6:26" ht="17.100000000000001" customHeight="1">
      <c r="F88" s="4"/>
      <c r="G88" s="11"/>
      <c r="P88" s="350"/>
      <c r="Y88" s="4"/>
      <c r="Z88" s="4"/>
    </row>
    <row r="89" spans="6:26" ht="17.100000000000001" customHeight="1">
      <c r="F89" s="4"/>
      <c r="G89" s="11"/>
      <c r="P89" s="350"/>
      <c r="Y89" s="4"/>
      <c r="Z89" s="4"/>
    </row>
    <row r="90" spans="6:26" ht="17.100000000000001" customHeight="1">
      <c r="F90" s="4"/>
      <c r="G90" s="11"/>
      <c r="P90" s="350"/>
      <c r="Y90" s="4"/>
      <c r="Z90" s="4"/>
    </row>
    <row r="91" spans="6:26" ht="17.100000000000001" customHeight="1">
      <c r="F91" s="4"/>
      <c r="G91" s="11"/>
      <c r="P91" s="350"/>
      <c r="Y91" s="4"/>
      <c r="Z91" s="4"/>
    </row>
    <row r="92" spans="6:26" ht="17.100000000000001" customHeight="1">
      <c r="F92" s="4"/>
      <c r="G92" s="11"/>
      <c r="P92" s="350"/>
      <c r="Y92" s="4"/>
      <c r="Z92" s="4"/>
    </row>
    <row r="93" spans="6:26" ht="17.100000000000001" customHeight="1">
      <c r="F93" s="4"/>
      <c r="G93" s="11"/>
      <c r="P93" s="350"/>
      <c r="Y93" s="4"/>
      <c r="Z93" s="4"/>
    </row>
    <row r="94" spans="6:26" ht="17.100000000000001" customHeight="1">
      <c r="F94" s="4"/>
      <c r="G94" s="11"/>
      <c r="P94" s="350"/>
      <c r="Y94" s="4"/>
      <c r="Z94" s="4"/>
    </row>
    <row r="95" spans="6:26" ht="17.100000000000001" customHeight="1">
      <c r="F95" s="4"/>
      <c r="G95" s="11"/>
      <c r="P95" s="350"/>
      <c r="Y95" s="4"/>
      <c r="Z95" s="4"/>
    </row>
    <row r="96" spans="6:26" ht="17.100000000000001" customHeight="1">
      <c r="F96" s="4"/>
      <c r="G96" s="11"/>
      <c r="P96" s="350"/>
      <c r="Y96" s="4"/>
      <c r="Z96" s="4"/>
    </row>
    <row r="97" spans="6:26" ht="17.100000000000001" customHeight="1">
      <c r="F97" s="4"/>
      <c r="G97" s="11"/>
      <c r="P97" s="350"/>
      <c r="Y97" s="4"/>
      <c r="Z97" s="4"/>
    </row>
    <row r="98" spans="6:26" ht="17.100000000000001" customHeight="1">
      <c r="F98" s="4"/>
      <c r="G98" s="11"/>
      <c r="P98" s="350"/>
      <c r="Y98" s="4"/>
      <c r="Z98" s="4"/>
    </row>
    <row r="99" spans="6:26" ht="17.100000000000001" customHeight="1">
      <c r="F99" s="4"/>
      <c r="G99" s="11"/>
      <c r="P99" s="350"/>
      <c r="Y99" s="4"/>
      <c r="Z99" s="4"/>
    </row>
    <row r="100" spans="6:26" ht="17.100000000000001" customHeight="1">
      <c r="F100" s="4"/>
      <c r="G100" s="11"/>
      <c r="P100" s="350"/>
      <c r="Y100" s="4"/>
      <c r="Z100" s="4"/>
    </row>
    <row r="101" spans="6:26" ht="17.100000000000001" customHeight="1">
      <c r="F101" s="4"/>
      <c r="G101" s="11"/>
      <c r="P101" s="350"/>
      <c r="Y101" s="4"/>
      <c r="Z101" s="4"/>
    </row>
    <row r="102" spans="6:26" ht="17.100000000000001" customHeight="1">
      <c r="F102" s="4"/>
      <c r="G102" s="11"/>
      <c r="P102" s="350"/>
      <c r="Y102" s="4"/>
      <c r="Z102" s="4"/>
    </row>
    <row r="103" spans="6:26" ht="17.100000000000001" customHeight="1">
      <c r="F103" s="4"/>
      <c r="G103" s="11"/>
      <c r="P103" s="350"/>
      <c r="Y103" s="4"/>
      <c r="Z103" s="4"/>
    </row>
    <row r="104" spans="6:26" ht="17.100000000000001" customHeight="1">
      <c r="F104" s="4"/>
      <c r="G104" s="11"/>
      <c r="P104" s="350"/>
      <c r="Y104" s="4"/>
      <c r="Z104" s="4"/>
    </row>
    <row r="105" spans="6:26" ht="17.100000000000001" customHeight="1">
      <c r="F105" s="4"/>
      <c r="G105" s="11"/>
      <c r="P105" s="350"/>
      <c r="Y105" s="4"/>
      <c r="Z105" s="4"/>
    </row>
    <row r="106" spans="6:26" ht="17.100000000000001" customHeight="1">
      <c r="F106" s="4"/>
      <c r="G106" s="11"/>
      <c r="P106" s="350"/>
      <c r="Y106" s="4"/>
      <c r="Z106" s="4"/>
    </row>
    <row r="107" spans="6:26" ht="17.100000000000001" customHeight="1">
      <c r="F107" s="4"/>
      <c r="G107" s="11"/>
      <c r="P107" s="350"/>
      <c r="Y107" s="4"/>
      <c r="Z107" s="4"/>
    </row>
    <row r="108" spans="6:26" ht="17.100000000000001" customHeight="1">
      <c r="F108" s="4"/>
      <c r="G108" s="11"/>
      <c r="P108" s="350"/>
      <c r="Y108" s="4"/>
      <c r="Z108" s="4"/>
    </row>
    <row r="109" spans="6:26" ht="17.100000000000001" customHeight="1">
      <c r="F109" s="4"/>
      <c r="G109" s="11"/>
      <c r="P109" s="350"/>
      <c r="Y109" s="4"/>
      <c r="Z109" s="4"/>
    </row>
    <row r="110" spans="6:26" ht="17.100000000000001" customHeight="1">
      <c r="F110" s="4"/>
      <c r="G110" s="11"/>
      <c r="P110" s="350"/>
      <c r="Y110" s="4"/>
      <c r="Z110" s="4"/>
    </row>
    <row r="111" spans="6:26" ht="17.100000000000001" customHeight="1">
      <c r="F111" s="4"/>
      <c r="G111" s="11"/>
      <c r="P111" s="350"/>
      <c r="Y111" s="4"/>
      <c r="Z111" s="4"/>
    </row>
    <row r="112" spans="6:26" ht="17.100000000000001" customHeight="1">
      <c r="F112" s="4"/>
      <c r="G112" s="11"/>
      <c r="P112" s="350"/>
      <c r="Y112" s="4"/>
      <c r="Z112" s="4"/>
    </row>
    <row r="113" spans="6:26" ht="17.100000000000001" customHeight="1">
      <c r="F113" s="4"/>
      <c r="G113" s="11"/>
      <c r="P113" s="350"/>
      <c r="Y113" s="4"/>
      <c r="Z113" s="4"/>
    </row>
    <row r="114" spans="6:26" ht="17.100000000000001" customHeight="1">
      <c r="F114" s="4"/>
      <c r="G114" s="11"/>
      <c r="P114" s="350"/>
      <c r="Y114" s="4"/>
      <c r="Z114" s="4"/>
    </row>
    <row r="115" spans="6:26" ht="17.100000000000001" customHeight="1">
      <c r="F115" s="4"/>
      <c r="G115" s="11"/>
      <c r="P115" s="350"/>
      <c r="Y115" s="4"/>
      <c r="Z115" s="4"/>
    </row>
    <row r="116" spans="6:26" ht="17.100000000000001" customHeight="1">
      <c r="F116" s="4"/>
      <c r="G116" s="11"/>
      <c r="P116" s="350"/>
      <c r="Y116" s="4"/>
      <c r="Z116" s="4"/>
    </row>
    <row r="117" spans="6:26" ht="17.100000000000001" customHeight="1">
      <c r="F117" s="4"/>
      <c r="G117" s="11"/>
      <c r="P117" s="350"/>
      <c r="Y117" s="4"/>
      <c r="Z117" s="4"/>
    </row>
    <row r="118" spans="6:26" ht="17.100000000000001" customHeight="1">
      <c r="F118" s="4"/>
      <c r="G118" s="11"/>
      <c r="P118" s="350"/>
      <c r="Y118" s="4"/>
      <c r="Z118" s="4"/>
    </row>
    <row r="119" spans="6:26" ht="17.100000000000001" customHeight="1">
      <c r="F119" s="4"/>
      <c r="G119" s="11"/>
      <c r="P119" s="350"/>
      <c r="Y119" s="4"/>
      <c r="Z119" s="4"/>
    </row>
    <row r="120" spans="6:26">
      <c r="F120" s="4"/>
      <c r="G120" s="11"/>
      <c r="P120" s="350"/>
      <c r="Y120" s="4"/>
      <c r="Z120" s="4"/>
    </row>
    <row r="121" spans="6:26">
      <c r="F121" s="4"/>
      <c r="G121" s="11"/>
      <c r="P121" s="350"/>
      <c r="Y121" s="4"/>
      <c r="Z121" s="4"/>
    </row>
    <row r="122" spans="6:26" ht="17.100000000000001" customHeight="1">
      <c r="F122" s="4"/>
      <c r="G122" s="11"/>
      <c r="P122" s="350"/>
      <c r="Y122" s="4"/>
      <c r="Z122" s="4"/>
    </row>
    <row r="123" spans="6:26" ht="17.100000000000001" customHeight="1">
      <c r="F123" s="4"/>
      <c r="G123" s="11"/>
      <c r="P123" s="350"/>
      <c r="Y123" s="4"/>
      <c r="Z123" s="4"/>
    </row>
    <row r="124" spans="6:26" ht="17.100000000000001" customHeight="1">
      <c r="F124" s="4"/>
      <c r="G124" s="11"/>
      <c r="P124" s="350"/>
      <c r="Y124" s="4"/>
      <c r="Z124" s="4"/>
    </row>
    <row r="125" spans="6:26" ht="17.100000000000001" customHeight="1">
      <c r="F125" s="4"/>
      <c r="G125" s="11"/>
      <c r="P125" s="350"/>
      <c r="Y125" s="4"/>
      <c r="Z125" s="4"/>
    </row>
    <row r="126" spans="6:26" ht="17.100000000000001" customHeight="1">
      <c r="F126" s="4"/>
      <c r="G126" s="11"/>
      <c r="P126" s="350"/>
      <c r="Y126" s="4"/>
      <c r="Z126" s="4"/>
    </row>
    <row r="127" spans="6:26" ht="17.100000000000001" customHeight="1">
      <c r="F127" s="4"/>
      <c r="G127" s="11"/>
      <c r="P127" s="350"/>
      <c r="Y127" s="4"/>
      <c r="Z127" s="4"/>
    </row>
    <row r="128" spans="6:26" ht="17.100000000000001" customHeight="1">
      <c r="F128" s="4"/>
      <c r="G128" s="11"/>
      <c r="P128" s="350"/>
      <c r="Y128" s="4"/>
      <c r="Z128" s="4"/>
    </row>
    <row r="129" spans="6:26" ht="17.100000000000001" customHeight="1">
      <c r="F129" s="4"/>
      <c r="G129" s="11"/>
      <c r="P129" s="350"/>
      <c r="Y129" s="4"/>
      <c r="Z129" s="4"/>
    </row>
    <row r="130" spans="6:26" ht="17.100000000000001" customHeight="1">
      <c r="F130" s="4"/>
      <c r="G130" s="11"/>
      <c r="P130" s="350"/>
      <c r="Y130" s="4"/>
      <c r="Z130" s="4"/>
    </row>
    <row r="131" spans="6:26" ht="17.100000000000001" customHeight="1">
      <c r="F131" s="4"/>
      <c r="G131" s="11"/>
      <c r="P131" s="350"/>
      <c r="Y131" s="4"/>
      <c r="Z131" s="4"/>
    </row>
    <row r="132" spans="6:26" ht="17.100000000000001" customHeight="1">
      <c r="F132" s="4"/>
      <c r="G132" s="11"/>
      <c r="P132" s="350"/>
      <c r="Y132" s="4"/>
      <c r="Z132" s="4"/>
    </row>
    <row r="133" spans="6:26" ht="17.100000000000001" customHeight="1">
      <c r="F133" s="4"/>
      <c r="G133" s="11"/>
      <c r="P133" s="350"/>
      <c r="Y133" s="4"/>
      <c r="Z133" s="4"/>
    </row>
    <row r="134" spans="6:26" ht="17.100000000000001" customHeight="1">
      <c r="F134" s="4"/>
      <c r="G134" s="11"/>
      <c r="P134" s="350"/>
      <c r="Y134" s="4"/>
      <c r="Z134" s="4"/>
    </row>
    <row r="135" spans="6:26" ht="17.100000000000001" customHeight="1">
      <c r="F135" s="4"/>
      <c r="G135" s="11"/>
      <c r="P135" s="350"/>
      <c r="Y135" s="4"/>
      <c r="Z135" s="4"/>
    </row>
    <row r="136" spans="6:26" ht="17.100000000000001" customHeight="1">
      <c r="F136" s="4"/>
      <c r="G136" s="11"/>
      <c r="P136" s="350"/>
      <c r="Y136" s="4"/>
      <c r="Z136" s="4"/>
    </row>
    <row r="137" spans="6:26" ht="17.100000000000001" customHeight="1">
      <c r="F137" s="4"/>
      <c r="G137" s="11"/>
      <c r="P137" s="350"/>
      <c r="Y137" s="4"/>
      <c r="Z137" s="4"/>
    </row>
    <row r="138" spans="6:26" ht="17.100000000000001" customHeight="1">
      <c r="F138" s="4"/>
      <c r="G138" s="11"/>
      <c r="P138" s="350"/>
      <c r="Y138" s="4"/>
      <c r="Z138" s="4"/>
    </row>
    <row r="139" spans="6:26" ht="17.100000000000001" customHeight="1">
      <c r="F139" s="4"/>
      <c r="G139" s="11"/>
      <c r="P139" s="350"/>
      <c r="Y139" s="4"/>
      <c r="Z139" s="4"/>
    </row>
    <row r="140" spans="6:26" ht="17.100000000000001" customHeight="1">
      <c r="F140" s="4"/>
      <c r="G140" s="11"/>
      <c r="P140" s="350"/>
      <c r="Y140" s="4"/>
      <c r="Z140" s="4"/>
    </row>
    <row r="141" spans="6:26" ht="17.100000000000001" customHeight="1">
      <c r="F141" s="4"/>
      <c r="G141" s="11"/>
      <c r="P141" s="350"/>
      <c r="Y141" s="4"/>
      <c r="Z141" s="4"/>
    </row>
    <row r="142" spans="6:26" ht="17.100000000000001" customHeight="1">
      <c r="F142" s="4"/>
      <c r="G142" s="11"/>
      <c r="P142" s="350"/>
      <c r="Y142" s="4"/>
      <c r="Z142" s="4"/>
    </row>
    <row r="143" spans="6:26" ht="17.100000000000001" customHeight="1">
      <c r="F143" s="4"/>
      <c r="G143" s="11"/>
      <c r="P143" s="350"/>
      <c r="Y143" s="4"/>
      <c r="Z143" s="4"/>
    </row>
    <row r="144" spans="6:26" ht="17.100000000000001" customHeight="1">
      <c r="F144" s="4"/>
      <c r="G144" s="11"/>
      <c r="P144" s="350"/>
      <c r="Y144" s="4"/>
      <c r="Z144" s="4"/>
    </row>
    <row r="145" spans="6:26" ht="17.100000000000001" customHeight="1">
      <c r="F145" s="4"/>
      <c r="G145" s="11"/>
      <c r="P145" s="350"/>
      <c r="Y145" s="4"/>
      <c r="Z145" s="4"/>
    </row>
    <row r="146" spans="6:26" ht="17.100000000000001" customHeight="1">
      <c r="F146" s="4"/>
      <c r="G146" s="11"/>
      <c r="P146" s="350"/>
      <c r="Y146" s="4"/>
      <c r="Z146" s="4"/>
    </row>
    <row r="147" spans="6:26" ht="17.100000000000001" customHeight="1">
      <c r="F147" s="4"/>
      <c r="G147" s="11"/>
      <c r="P147" s="350"/>
      <c r="Y147" s="4"/>
      <c r="Z147" s="4"/>
    </row>
    <row r="148" spans="6:26" ht="17.100000000000001" customHeight="1">
      <c r="F148" s="4"/>
      <c r="G148" s="11"/>
      <c r="P148" s="350"/>
      <c r="Y148" s="4"/>
      <c r="Z148" s="4"/>
    </row>
    <row r="149" spans="6:26" ht="17.100000000000001" customHeight="1">
      <c r="F149" s="4"/>
      <c r="G149" s="11"/>
      <c r="P149" s="350"/>
      <c r="Y149" s="4"/>
      <c r="Z149" s="4"/>
    </row>
    <row r="150" spans="6:26" ht="17.100000000000001" customHeight="1">
      <c r="F150" s="4"/>
      <c r="G150" s="11"/>
      <c r="P150" s="350"/>
      <c r="Y150" s="4"/>
      <c r="Z150" s="4"/>
    </row>
    <row r="151" spans="6:26" ht="17.100000000000001" customHeight="1">
      <c r="F151" s="4"/>
      <c r="G151" s="11"/>
      <c r="P151" s="350"/>
      <c r="Y151" s="4"/>
      <c r="Z151" s="4"/>
    </row>
    <row r="152" spans="6:26" ht="17.100000000000001" customHeight="1">
      <c r="F152" s="4"/>
      <c r="G152" s="11"/>
      <c r="P152" s="350"/>
      <c r="Y152" s="4"/>
      <c r="Z152" s="4"/>
    </row>
    <row r="153" spans="6:26" ht="17.100000000000001" customHeight="1">
      <c r="F153" s="4"/>
      <c r="G153" s="11"/>
      <c r="P153" s="350"/>
      <c r="Y153" s="4"/>
      <c r="Z153" s="4"/>
    </row>
    <row r="154" spans="6:26" ht="17.100000000000001" customHeight="1">
      <c r="F154" s="4"/>
      <c r="G154" s="11"/>
      <c r="P154" s="350"/>
      <c r="Y154" s="4"/>
      <c r="Z154" s="4"/>
    </row>
    <row r="155" spans="6:26" ht="17.100000000000001" customHeight="1">
      <c r="F155" s="4"/>
      <c r="G155" s="11"/>
      <c r="P155" s="350"/>
      <c r="Y155" s="4"/>
      <c r="Z155" s="4"/>
    </row>
    <row r="156" spans="6:26" ht="17.100000000000001" customHeight="1">
      <c r="F156" s="4"/>
      <c r="G156" s="11"/>
      <c r="P156" s="350"/>
      <c r="Y156" s="4"/>
      <c r="Z156" s="4"/>
    </row>
    <row r="157" spans="6:26" ht="17.100000000000001" customHeight="1">
      <c r="F157" s="4"/>
      <c r="G157" s="11"/>
      <c r="P157" s="350"/>
      <c r="Y157" s="4"/>
      <c r="Z157" s="4"/>
    </row>
    <row r="158" spans="6:26">
      <c r="F158" s="4"/>
      <c r="G158" s="11"/>
      <c r="P158" s="350"/>
      <c r="Y158" s="4"/>
      <c r="Z158" s="4"/>
    </row>
    <row r="159" spans="6:26">
      <c r="F159" s="4"/>
      <c r="G159" s="11"/>
      <c r="P159" s="350"/>
      <c r="Y159" s="4"/>
      <c r="Z159" s="4"/>
    </row>
    <row r="160" spans="6:26">
      <c r="F160" s="4"/>
      <c r="G160" s="11"/>
      <c r="P160" s="350"/>
      <c r="Y160" s="4"/>
      <c r="Z160" s="4"/>
    </row>
    <row r="161" spans="6:26">
      <c r="F161" s="4"/>
      <c r="G161" s="11"/>
      <c r="P161" s="350"/>
      <c r="Y161" s="4"/>
      <c r="Z161" s="4"/>
    </row>
    <row r="162" spans="6:26">
      <c r="F162" s="4"/>
      <c r="G162" s="11"/>
      <c r="P162" s="350"/>
      <c r="Y162" s="4"/>
      <c r="Z162" s="4"/>
    </row>
    <row r="163" spans="6:26">
      <c r="F163" s="4"/>
      <c r="G163" s="11"/>
      <c r="P163" s="350"/>
      <c r="Y163" s="4"/>
      <c r="Z163" s="4"/>
    </row>
    <row r="164" spans="6:26">
      <c r="F164" s="4"/>
      <c r="G164" s="11"/>
      <c r="P164" s="350"/>
      <c r="Y164" s="4"/>
      <c r="Z164" s="4"/>
    </row>
    <row r="165" spans="6:26" ht="17.100000000000001" customHeight="1">
      <c r="F165" s="4"/>
      <c r="G165" s="11"/>
      <c r="P165" s="350"/>
      <c r="Y165" s="4"/>
      <c r="Z165" s="4"/>
    </row>
    <row r="166" spans="6:26" ht="17.100000000000001" customHeight="1">
      <c r="F166" s="4"/>
      <c r="G166" s="11"/>
      <c r="P166" s="350"/>
      <c r="Y166" s="4"/>
      <c r="Z166" s="4"/>
    </row>
    <row r="167" spans="6:26" ht="17.100000000000001" customHeight="1">
      <c r="F167" s="4"/>
      <c r="G167" s="11"/>
      <c r="P167" s="350"/>
      <c r="Y167" s="4"/>
      <c r="Z167" s="4"/>
    </row>
    <row r="168" spans="6:26" ht="17.100000000000001" customHeight="1">
      <c r="F168" s="4"/>
      <c r="G168" s="11"/>
      <c r="P168" s="350"/>
      <c r="Y168" s="4"/>
      <c r="Z168" s="4"/>
    </row>
    <row r="169" spans="6:26" ht="17.100000000000001" customHeight="1">
      <c r="F169" s="4"/>
      <c r="G169" s="11"/>
      <c r="P169" s="350"/>
      <c r="Y169" s="4"/>
      <c r="Z169" s="4"/>
    </row>
    <row r="170" spans="6:26" ht="17.100000000000001" customHeight="1">
      <c r="F170" s="4"/>
      <c r="G170" s="11"/>
      <c r="P170" s="350"/>
      <c r="Y170" s="4"/>
      <c r="Z170" s="4"/>
    </row>
    <row r="171" spans="6:26" ht="17.100000000000001" customHeight="1">
      <c r="F171" s="4"/>
      <c r="G171" s="11"/>
      <c r="P171" s="350"/>
      <c r="Y171" s="4"/>
      <c r="Z171" s="4"/>
    </row>
    <row r="172" spans="6:26" ht="17.100000000000001" customHeight="1">
      <c r="F172" s="4"/>
      <c r="G172" s="11"/>
      <c r="P172" s="350"/>
      <c r="Y172" s="4"/>
      <c r="Z172" s="4"/>
    </row>
    <row r="173" spans="6:26" ht="17.100000000000001" customHeight="1">
      <c r="F173" s="4"/>
      <c r="G173" s="11"/>
      <c r="P173" s="350"/>
      <c r="Y173" s="4"/>
      <c r="Z173" s="4"/>
    </row>
    <row r="174" spans="6:26" ht="17.100000000000001" customHeight="1">
      <c r="F174" s="4"/>
      <c r="G174" s="11"/>
      <c r="P174" s="350"/>
      <c r="Y174" s="4"/>
      <c r="Z174" s="4"/>
    </row>
    <row r="175" spans="6:26" ht="17.100000000000001" customHeight="1">
      <c r="F175" s="4"/>
      <c r="G175" s="11"/>
      <c r="P175" s="350"/>
      <c r="Y175" s="4"/>
      <c r="Z175" s="4"/>
    </row>
    <row r="176" spans="6:26" ht="17.100000000000001" customHeight="1">
      <c r="F176" s="4"/>
      <c r="G176" s="11"/>
      <c r="P176" s="350"/>
      <c r="Y176" s="4"/>
      <c r="Z176" s="4"/>
    </row>
    <row r="177" spans="6:26" ht="17.100000000000001" customHeight="1">
      <c r="F177" s="4"/>
      <c r="G177" s="11"/>
      <c r="P177" s="350"/>
      <c r="Y177" s="4"/>
      <c r="Z177" s="4"/>
    </row>
    <row r="178" spans="6:26" ht="17.100000000000001" customHeight="1">
      <c r="F178" s="4"/>
      <c r="G178" s="11"/>
      <c r="P178" s="350"/>
      <c r="Y178" s="4"/>
      <c r="Z178" s="4"/>
    </row>
    <row r="179" spans="6:26" ht="17.100000000000001" customHeight="1">
      <c r="F179" s="4"/>
      <c r="G179" s="11"/>
      <c r="P179" s="350"/>
      <c r="Y179" s="4"/>
      <c r="Z179" s="4"/>
    </row>
    <row r="180" spans="6:26" ht="17.100000000000001" customHeight="1">
      <c r="F180" s="4"/>
      <c r="G180" s="11"/>
      <c r="P180" s="350"/>
      <c r="Y180" s="4"/>
      <c r="Z180" s="4"/>
    </row>
    <row r="181" spans="6:26" ht="17.100000000000001" customHeight="1">
      <c r="F181" s="4"/>
      <c r="G181" s="11"/>
      <c r="P181" s="350"/>
      <c r="Y181" s="4"/>
      <c r="Z181" s="4"/>
    </row>
    <row r="182" spans="6:26" ht="17.100000000000001" customHeight="1">
      <c r="F182" s="4"/>
      <c r="G182" s="11"/>
      <c r="P182" s="350"/>
      <c r="Y182" s="4"/>
      <c r="Z182" s="4"/>
    </row>
    <row r="183" spans="6:26" ht="17.100000000000001" customHeight="1">
      <c r="F183" s="4"/>
      <c r="G183" s="11"/>
      <c r="P183" s="350"/>
      <c r="Y183" s="4"/>
      <c r="Z183" s="4"/>
    </row>
    <row r="184" spans="6:26" ht="17.100000000000001" customHeight="1">
      <c r="F184" s="4"/>
      <c r="G184" s="11"/>
      <c r="P184" s="350"/>
      <c r="Y184" s="4"/>
      <c r="Z184" s="4"/>
    </row>
    <row r="185" spans="6:26" ht="17.100000000000001" customHeight="1">
      <c r="F185" s="4"/>
      <c r="G185" s="11"/>
      <c r="P185" s="350"/>
      <c r="Y185" s="4"/>
      <c r="Z185" s="4"/>
    </row>
    <row r="186" spans="6:26" ht="17.100000000000001" customHeight="1">
      <c r="F186" s="4"/>
      <c r="G186" s="11"/>
      <c r="P186" s="350"/>
      <c r="Y186" s="4"/>
      <c r="Z186" s="4"/>
    </row>
    <row r="187" spans="6:26" ht="17.100000000000001" customHeight="1">
      <c r="F187" s="4"/>
      <c r="G187" s="11"/>
      <c r="P187" s="350"/>
      <c r="Y187" s="4"/>
      <c r="Z187" s="4"/>
    </row>
    <row r="188" spans="6:26" ht="17.100000000000001" customHeight="1">
      <c r="F188" s="4"/>
      <c r="G188" s="11"/>
      <c r="P188" s="350"/>
      <c r="Y188" s="4"/>
      <c r="Z188" s="4"/>
    </row>
    <row r="189" spans="6:26" ht="17.100000000000001" customHeight="1">
      <c r="F189" s="4"/>
      <c r="G189" s="11"/>
      <c r="P189" s="350"/>
      <c r="Y189" s="4"/>
      <c r="Z189" s="4"/>
    </row>
    <row r="190" spans="6:26" ht="17.100000000000001" customHeight="1">
      <c r="F190" s="4"/>
      <c r="G190" s="11"/>
      <c r="P190" s="350"/>
      <c r="Y190" s="4"/>
      <c r="Z190" s="4"/>
    </row>
    <row r="191" spans="6:26" ht="17.100000000000001" customHeight="1">
      <c r="F191" s="4"/>
      <c r="G191" s="11"/>
      <c r="P191" s="350"/>
      <c r="Y191" s="4"/>
      <c r="Z191" s="4"/>
    </row>
    <row r="192" spans="6:26" ht="17.100000000000001" customHeight="1">
      <c r="F192" s="4"/>
      <c r="G192" s="11"/>
      <c r="P192" s="350"/>
      <c r="Y192" s="4"/>
      <c r="Z192" s="4"/>
    </row>
    <row r="193" spans="6:26" ht="17.100000000000001" customHeight="1">
      <c r="F193" s="4"/>
      <c r="G193" s="11"/>
      <c r="P193" s="350"/>
      <c r="Y193" s="4"/>
      <c r="Z193" s="4"/>
    </row>
    <row r="194" spans="6:26" ht="17.100000000000001" customHeight="1">
      <c r="F194" s="4"/>
      <c r="G194" s="11"/>
      <c r="P194" s="350"/>
      <c r="Y194" s="4"/>
      <c r="Z194" s="4"/>
    </row>
    <row r="195" spans="6:26" ht="17.100000000000001" customHeight="1">
      <c r="F195" s="4"/>
      <c r="G195" s="11"/>
      <c r="P195" s="350"/>
      <c r="Y195" s="4"/>
      <c r="Z195" s="4"/>
    </row>
    <row r="196" spans="6:26" ht="17.100000000000001" customHeight="1">
      <c r="F196" s="4"/>
      <c r="G196" s="11"/>
      <c r="P196" s="350"/>
      <c r="Y196" s="4"/>
      <c r="Z196" s="4"/>
    </row>
    <row r="197" spans="6:26" ht="17.100000000000001" customHeight="1">
      <c r="F197" s="4"/>
      <c r="G197" s="11"/>
      <c r="P197" s="350"/>
      <c r="Y197" s="4"/>
      <c r="Z197" s="4"/>
    </row>
    <row r="198" spans="6:26" ht="17.100000000000001" customHeight="1">
      <c r="F198" s="4"/>
      <c r="G198" s="11"/>
      <c r="P198" s="350"/>
      <c r="Y198" s="4"/>
      <c r="Z198" s="4"/>
    </row>
    <row r="199" spans="6:26" ht="17.100000000000001" customHeight="1">
      <c r="F199" s="4"/>
      <c r="G199" s="11"/>
      <c r="P199" s="350"/>
      <c r="Y199" s="4"/>
      <c r="Z199" s="4"/>
    </row>
    <row r="200" spans="6:26" ht="17.100000000000001" customHeight="1">
      <c r="F200" s="4"/>
      <c r="G200" s="11"/>
      <c r="P200" s="350"/>
      <c r="Y200" s="4"/>
      <c r="Z200" s="4"/>
    </row>
    <row r="201" spans="6:26" ht="17.100000000000001" customHeight="1">
      <c r="F201" s="4"/>
      <c r="G201" s="11"/>
      <c r="P201" s="350"/>
      <c r="Y201" s="4"/>
      <c r="Z201" s="4"/>
    </row>
    <row r="202" spans="6:26" ht="17.100000000000001" customHeight="1">
      <c r="F202" s="4"/>
      <c r="G202" s="11"/>
      <c r="P202" s="350"/>
      <c r="Y202" s="4"/>
      <c r="Z202" s="4"/>
    </row>
    <row r="203" spans="6:26" ht="17.100000000000001" customHeight="1">
      <c r="F203" s="4"/>
      <c r="G203" s="11"/>
      <c r="P203" s="350"/>
      <c r="Y203" s="4"/>
      <c r="Z203" s="4"/>
    </row>
    <row r="204" spans="6:26" ht="17.100000000000001" customHeight="1">
      <c r="F204" s="4"/>
      <c r="G204" s="11"/>
      <c r="P204" s="350"/>
      <c r="Y204" s="4"/>
      <c r="Z204" s="4"/>
    </row>
    <row r="205" spans="6:26" ht="17.100000000000001" customHeight="1">
      <c r="F205" s="4"/>
      <c r="G205" s="11"/>
      <c r="P205" s="350"/>
      <c r="Y205" s="4"/>
      <c r="Z205" s="4"/>
    </row>
    <row r="206" spans="6:26" ht="17.100000000000001" customHeight="1">
      <c r="F206" s="4"/>
      <c r="G206" s="11"/>
      <c r="P206" s="350"/>
      <c r="Y206" s="4"/>
      <c r="Z206" s="4"/>
    </row>
    <row r="207" spans="6:26" ht="17.100000000000001" customHeight="1">
      <c r="F207" s="4"/>
      <c r="G207" s="11"/>
      <c r="P207" s="35"/>
      <c r="Y207" s="4"/>
      <c r="Z207" s="4"/>
    </row>
    <row r="208" spans="6:26" ht="17.100000000000001" customHeight="1">
      <c r="F208" s="4"/>
      <c r="G208" s="11"/>
      <c r="P208" s="35"/>
      <c r="Y208" s="4"/>
      <c r="Z208" s="4"/>
    </row>
    <row r="209" spans="6:26" ht="17.100000000000001" customHeight="1">
      <c r="F209" s="4"/>
      <c r="G209" s="11"/>
      <c r="P209" s="35"/>
      <c r="Y209" s="4"/>
      <c r="Z209" s="4"/>
    </row>
    <row r="210" spans="6:26" ht="17.100000000000001" customHeight="1">
      <c r="F210" s="4"/>
      <c r="G210" s="11"/>
      <c r="P210" s="35"/>
      <c r="Y210" s="4"/>
      <c r="Z210" s="4"/>
    </row>
    <row r="211" spans="6:26" ht="17.100000000000001" customHeight="1">
      <c r="F211" s="4"/>
      <c r="G211" s="11"/>
      <c r="P211" s="35"/>
      <c r="Y211" s="4"/>
      <c r="Z211" s="4"/>
    </row>
    <row r="212" spans="6:26" ht="17.100000000000001" customHeight="1">
      <c r="F212" s="4"/>
      <c r="G212" s="11"/>
      <c r="P212" s="35"/>
      <c r="Y212" s="4"/>
      <c r="Z212" s="4"/>
    </row>
    <row r="213" spans="6:26" ht="17.100000000000001" customHeight="1">
      <c r="F213" s="4"/>
      <c r="G213" s="11"/>
      <c r="P213" s="35"/>
      <c r="Y213" s="4"/>
      <c r="Z213" s="4"/>
    </row>
    <row r="214" spans="6:26" ht="17.100000000000001" customHeight="1">
      <c r="F214" s="4"/>
      <c r="G214" s="11"/>
      <c r="P214" s="35"/>
      <c r="Y214" s="4"/>
      <c r="Z214" s="4"/>
    </row>
    <row r="215" spans="6:26" ht="17.100000000000001" customHeight="1">
      <c r="F215" s="4"/>
      <c r="G215" s="11"/>
      <c r="P215" s="35"/>
      <c r="Y215" s="4"/>
      <c r="Z215" s="4"/>
    </row>
    <row r="216" spans="6:26" ht="17.100000000000001" customHeight="1">
      <c r="F216" s="4"/>
      <c r="G216" s="11"/>
      <c r="P216" s="35"/>
      <c r="Y216" s="4"/>
      <c r="Z216" s="4"/>
    </row>
    <row r="217" spans="6:26" ht="17.100000000000001" customHeight="1">
      <c r="F217" s="4"/>
      <c r="G217" s="11"/>
      <c r="P217" s="35"/>
      <c r="Y217" s="4"/>
      <c r="Z217" s="4"/>
    </row>
    <row r="218" spans="6:26" ht="17.100000000000001" customHeight="1">
      <c r="F218" s="4"/>
      <c r="G218" s="11"/>
      <c r="P218" s="35"/>
      <c r="Y218" s="4"/>
      <c r="Z218" s="4"/>
    </row>
    <row r="219" spans="6:26" ht="17.100000000000001" customHeight="1">
      <c r="F219" s="4"/>
      <c r="G219" s="11"/>
      <c r="P219" s="35"/>
      <c r="Y219" s="4"/>
      <c r="Z219" s="4"/>
    </row>
    <row r="220" spans="6:26" ht="17.100000000000001" customHeight="1">
      <c r="F220" s="4"/>
      <c r="G220" s="11"/>
      <c r="Y220" s="4"/>
      <c r="Z220" s="4"/>
    </row>
    <row r="221" spans="6:26" ht="17.100000000000001" customHeight="1">
      <c r="F221" s="4"/>
      <c r="G221" s="11"/>
      <c r="Y221" s="4"/>
      <c r="Z221" s="4"/>
    </row>
    <row r="222" spans="6:26" ht="17.100000000000001" customHeight="1">
      <c r="F222" s="4"/>
      <c r="G222" s="11"/>
      <c r="Y222" s="4"/>
      <c r="Z222" s="4"/>
    </row>
    <row r="223" spans="6:26" ht="17.100000000000001" customHeight="1">
      <c r="F223" s="4"/>
      <c r="G223" s="11"/>
      <c r="Y223" s="4"/>
      <c r="Z223" s="4"/>
    </row>
    <row r="224" spans="6:26" ht="17.100000000000001" customHeight="1">
      <c r="F224" s="4"/>
      <c r="G224" s="11"/>
      <c r="Y224" s="4"/>
      <c r="Z224" s="4"/>
    </row>
    <row r="225" spans="6:26" ht="17.100000000000001" customHeight="1">
      <c r="F225" s="4"/>
      <c r="G225" s="11"/>
      <c r="Y225" s="4"/>
      <c r="Z225" s="4"/>
    </row>
    <row r="226" spans="6:26" ht="17.100000000000001" customHeight="1">
      <c r="F226" s="4"/>
      <c r="G226" s="11"/>
      <c r="Y226" s="4"/>
      <c r="Z226" s="4"/>
    </row>
    <row r="227" spans="6:26" ht="17.100000000000001" customHeight="1">
      <c r="F227" s="4"/>
      <c r="G227" s="11"/>
      <c r="Y227" s="4"/>
      <c r="Z227" s="4"/>
    </row>
    <row r="228" spans="6:26" ht="17.100000000000001" customHeight="1">
      <c r="F228" s="4"/>
      <c r="G228" s="11"/>
      <c r="Y228" s="4"/>
      <c r="Z228" s="4"/>
    </row>
  </sheetData>
  <mergeCells count="93">
    <mergeCell ref="J45:J50"/>
    <mergeCell ref="I44:I50"/>
    <mergeCell ref="I66:I68"/>
    <mergeCell ref="I57:I59"/>
    <mergeCell ref="J58:J59"/>
    <mergeCell ref="J61:J62"/>
    <mergeCell ref="I60:I62"/>
    <mergeCell ref="I63:I65"/>
    <mergeCell ref="B13:B15"/>
    <mergeCell ref="C10:D10"/>
    <mergeCell ref="J38:J40"/>
    <mergeCell ref="J64:J65"/>
    <mergeCell ref="J67:J68"/>
    <mergeCell ref="C11:C12"/>
    <mergeCell ref="C13:D13"/>
    <mergeCell ref="I29:I40"/>
    <mergeCell ref="J8:J13"/>
    <mergeCell ref="J14:J16"/>
    <mergeCell ref="J17:J23"/>
    <mergeCell ref="J25:J28"/>
    <mergeCell ref="I51:I53"/>
    <mergeCell ref="J52:J53"/>
    <mergeCell ref="J55:J56"/>
    <mergeCell ref="I54:I56"/>
    <mergeCell ref="I24:I28"/>
    <mergeCell ref="B16:B18"/>
    <mergeCell ref="C16:D16"/>
    <mergeCell ref="C17:C18"/>
    <mergeCell ref="C19:D19"/>
    <mergeCell ref="P82:P206"/>
    <mergeCell ref="P61:P81"/>
    <mergeCell ref="R6:S6"/>
    <mergeCell ref="J7:K7"/>
    <mergeCell ref="Q81:Z81"/>
    <mergeCell ref="J51:K51"/>
    <mergeCell ref="J54:K54"/>
    <mergeCell ref="J57:K57"/>
    <mergeCell ref="J60:K60"/>
    <mergeCell ref="J63:K63"/>
    <mergeCell ref="J66:K66"/>
    <mergeCell ref="J24:K24"/>
    <mergeCell ref="T41:T42"/>
    <mergeCell ref="U41:U42"/>
    <mergeCell ref="J30:J37"/>
    <mergeCell ref="R41:R42"/>
    <mergeCell ref="V3:W3"/>
    <mergeCell ref="B4:B5"/>
    <mergeCell ref="C4:C5"/>
    <mergeCell ref="D4:D5"/>
    <mergeCell ref="N4:O4"/>
    <mergeCell ref="Q3:Q4"/>
    <mergeCell ref="K4:K5"/>
    <mergeCell ref="S3:S4"/>
    <mergeCell ref="F4:F5"/>
    <mergeCell ref="E4:E5"/>
    <mergeCell ref="R3:R4"/>
    <mergeCell ref="T3:T4"/>
    <mergeCell ref="U3:U4"/>
    <mergeCell ref="M4:M5"/>
    <mergeCell ref="L4:L5"/>
    <mergeCell ref="J4:J5"/>
    <mergeCell ref="S41:S42"/>
    <mergeCell ref="B1:O1"/>
    <mergeCell ref="N2:O2"/>
    <mergeCell ref="B3:H3"/>
    <mergeCell ref="I3:O3"/>
    <mergeCell ref="C8:C9"/>
    <mergeCell ref="B6:D6"/>
    <mergeCell ref="I6:K6"/>
    <mergeCell ref="B7:B9"/>
    <mergeCell ref="G4:H4"/>
    <mergeCell ref="I4:I5"/>
    <mergeCell ref="B2:D2"/>
    <mergeCell ref="I7:I23"/>
    <mergeCell ref="C14:C15"/>
    <mergeCell ref="C7:D7"/>
    <mergeCell ref="B10:B12"/>
    <mergeCell ref="V41:W41"/>
    <mergeCell ref="B42:B43"/>
    <mergeCell ref="C42:C43"/>
    <mergeCell ref="D42:D43"/>
    <mergeCell ref="E42:E43"/>
    <mergeCell ref="F42:F43"/>
    <mergeCell ref="G42:H42"/>
    <mergeCell ref="I42:I43"/>
    <mergeCell ref="J42:J43"/>
    <mergeCell ref="K42:K43"/>
    <mergeCell ref="L42:L43"/>
    <mergeCell ref="M42:M43"/>
    <mergeCell ref="N42:O42"/>
    <mergeCell ref="B41:H41"/>
    <mergeCell ref="I41:O41"/>
    <mergeCell ref="Q41:Q42"/>
  </mergeCells>
  <phoneticPr fontId="2" type="noConversion"/>
  <pageMargins left="0.19685039370078741" right="0.19685039370078741" top="0.19685039370078741" bottom="0.19685039370078741" header="0" footer="0"/>
  <pageSetup paperSize="9" scale="8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3:U26"/>
  <sheetViews>
    <sheetView view="pageBreakPreview" zoomScale="75" zoomScaleSheetLayoutView="75" workbookViewId="0">
      <selection activeCell="F16" sqref="F16"/>
    </sheetView>
  </sheetViews>
  <sheetFormatPr defaultRowHeight="13.5"/>
  <cols>
    <col min="1" max="1" width="2.6640625" style="4" customWidth="1"/>
    <col min="2" max="3" width="9.77734375" style="4" customWidth="1"/>
    <col min="4" max="4" width="16" style="4" customWidth="1"/>
    <col min="5" max="5" width="14.21875" style="17" customWidth="1"/>
    <col min="6" max="6" width="14.21875" style="4" customWidth="1"/>
    <col min="7" max="7" width="14.77734375" style="4" bestFit="1" customWidth="1"/>
    <col min="8" max="8" width="8.44140625" style="4" bestFit="1" customWidth="1"/>
    <col min="9" max="9" width="23.77734375" style="4" customWidth="1"/>
    <col min="10" max="10" width="12.77734375" style="4" customWidth="1"/>
    <col min="11" max="12" width="3.77734375" style="4" customWidth="1"/>
    <col min="13" max="13" width="6.77734375" style="4" customWidth="1"/>
    <col min="14" max="15" width="3.77734375" style="4" customWidth="1"/>
    <col min="16" max="16" width="5.77734375" style="4" customWidth="1"/>
    <col min="17" max="17" width="3.77734375" style="4" customWidth="1"/>
    <col min="18" max="18" width="13.77734375" style="4" customWidth="1"/>
    <col min="19" max="20" width="8.88671875" style="4"/>
    <col min="21" max="21" width="11.5546875" style="4" bestFit="1" customWidth="1"/>
    <col min="22" max="23" width="8.88671875" style="4"/>
    <col min="24" max="24" width="11.5546875" style="4" bestFit="1" customWidth="1"/>
    <col min="25" max="16384" width="8.88671875" style="4"/>
  </cols>
  <sheetData>
    <row r="3" spans="2:21" s="51" customFormat="1" ht="32.1" customHeight="1" thickBot="1">
      <c r="B3" s="385" t="s">
        <v>50</v>
      </c>
      <c r="C3" s="385"/>
      <c r="D3" s="49"/>
      <c r="E3" s="50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0" t="s">
        <v>35</v>
      </c>
    </row>
    <row r="4" spans="2:21" ht="24.95" customHeight="1">
      <c r="B4" s="324" t="s">
        <v>1</v>
      </c>
      <c r="C4" s="325" t="s">
        <v>2</v>
      </c>
      <c r="D4" s="325" t="s">
        <v>3</v>
      </c>
      <c r="E4" s="386" t="s">
        <v>189</v>
      </c>
      <c r="F4" s="386" t="s">
        <v>190</v>
      </c>
      <c r="G4" s="325" t="s">
        <v>4</v>
      </c>
      <c r="H4" s="325"/>
      <c r="I4" s="377" t="s">
        <v>52</v>
      </c>
      <c r="J4" s="378"/>
      <c r="K4" s="378"/>
      <c r="L4" s="378"/>
      <c r="M4" s="378"/>
      <c r="N4" s="378"/>
      <c r="O4" s="378"/>
      <c r="P4" s="378"/>
      <c r="Q4" s="378"/>
      <c r="R4" s="379"/>
    </row>
    <row r="5" spans="2:21" ht="24.95" customHeight="1" thickBot="1">
      <c r="B5" s="347"/>
      <c r="C5" s="314"/>
      <c r="D5" s="314"/>
      <c r="E5" s="387"/>
      <c r="F5" s="387"/>
      <c r="G5" s="23" t="s">
        <v>5</v>
      </c>
      <c r="H5" s="23" t="s">
        <v>6</v>
      </c>
      <c r="I5" s="380"/>
      <c r="J5" s="381"/>
      <c r="K5" s="381"/>
      <c r="L5" s="381"/>
      <c r="M5" s="381"/>
      <c r="N5" s="381"/>
      <c r="O5" s="381"/>
      <c r="P5" s="381"/>
      <c r="Q5" s="381"/>
      <c r="R5" s="382"/>
    </row>
    <row r="6" spans="2:21" ht="24.95" customHeight="1" thickBot="1">
      <c r="B6" s="383" t="s">
        <v>7</v>
      </c>
      <c r="C6" s="384"/>
      <c r="D6" s="384"/>
      <c r="E6" s="199">
        <v>398715000</v>
      </c>
      <c r="F6" s="199">
        <f>F7+F9+F12+F16+F14</f>
        <v>427228000</v>
      </c>
      <c r="G6" s="213">
        <f>SUM(G7,G9,G12,G14,G16)</f>
        <v>28513000</v>
      </c>
      <c r="H6" s="202">
        <f>F6/E6*100-100</f>
        <v>7.151223304866889</v>
      </c>
      <c r="I6" s="19"/>
      <c r="J6" s="20"/>
      <c r="K6" s="21"/>
      <c r="L6" s="21"/>
      <c r="M6" s="21"/>
      <c r="N6" s="21"/>
      <c r="O6" s="21"/>
      <c r="P6" s="21"/>
      <c r="Q6" s="21"/>
      <c r="R6" s="22">
        <f>R7+R9+R12+R14+R16</f>
        <v>427228000</v>
      </c>
      <c r="S6" s="11"/>
      <c r="T6" s="11"/>
    </row>
    <row r="7" spans="2:21" ht="24.95" customHeight="1">
      <c r="B7" s="390" t="s">
        <v>116</v>
      </c>
      <c r="C7" s="388" t="s">
        <v>115</v>
      </c>
      <c r="D7" s="118" t="s">
        <v>9</v>
      </c>
      <c r="E7" s="200">
        <f>E8</f>
        <v>27181080</v>
      </c>
      <c r="F7" s="200">
        <f>SUM(F8:F8)</f>
        <v>29290920</v>
      </c>
      <c r="G7" s="201">
        <f>F7-E7</f>
        <v>2109840</v>
      </c>
      <c r="H7" s="203">
        <f>F7/E7*100-100</f>
        <v>7.7621639758243646</v>
      </c>
      <c r="I7" s="61" t="s">
        <v>60</v>
      </c>
      <c r="J7" s="13"/>
      <c r="K7" s="13"/>
      <c r="L7" s="13"/>
      <c r="M7" s="13"/>
      <c r="N7" s="13"/>
      <c r="O7" s="13"/>
      <c r="P7" s="13"/>
      <c r="Q7" s="13"/>
      <c r="R7" s="14">
        <f>R8</f>
        <v>29290920</v>
      </c>
    </row>
    <row r="8" spans="2:21" ht="24.95" customHeight="1">
      <c r="B8" s="391"/>
      <c r="C8" s="389"/>
      <c r="D8" s="59" t="s">
        <v>60</v>
      </c>
      <c r="E8" s="10">
        <v>27181080</v>
      </c>
      <c r="F8" s="10">
        <f>R8</f>
        <v>29290920</v>
      </c>
      <c r="G8" s="10">
        <f t="shared" ref="G8:G13" si="0">F8-E8</f>
        <v>2109840</v>
      </c>
      <c r="H8" s="204">
        <f t="shared" ref="H8:H17" si="1">F8/E8*100-100</f>
        <v>7.7621639758243646</v>
      </c>
      <c r="I8" s="1" t="s">
        <v>118</v>
      </c>
      <c r="J8" s="42">
        <v>2440910</v>
      </c>
      <c r="K8" s="37" t="s">
        <v>12</v>
      </c>
      <c r="L8" s="37" t="s">
        <v>13</v>
      </c>
      <c r="M8" s="62">
        <v>12</v>
      </c>
      <c r="N8" s="44" t="s">
        <v>40</v>
      </c>
      <c r="O8" s="37"/>
      <c r="P8" s="38"/>
      <c r="Q8" s="37"/>
      <c r="R8" s="43">
        <f>J8*M8</f>
        <v>29290920</v>
      </c>
    </row>
    <row r="9" spans="2:21" ht="24.95" customHeight="1">
      <c r="B9" s="392" t="s">
        <v>117</v>
      </c>
      <c r="C9" s="394" t="s">
        <v>117</v>
      </c>
      <c r="D9" s="117" t="s">
        <v>9</v>
      </c>
      <c r="E9" s="8">
        <f>E10</f>
        <v>319234080</v>
      </c>
      <c r="F9" s="8">
        <f>SUM(F10:F11)</f>
        <v>345226200</v>
      </c>
      <c r="G9" s="10">
        <f t="shared" si="0"/>
        <v>25992120</v>
      </c>
      <c r="H9" s="204">
        <f t="shared" si="1"/>
        <v>8.1420254378855788</v>
      </c>
      <c r="I9" s="1" t="s">
        <v>62</v>
      </c>
      <c r="J9" s="36"/>
      <c r="K9" s="37"/>
      <c r="L9" s="37"/>
      <c r="M9" s="38"/>
      <c r="N9" s="37"/>
      <c r="O9" s="37"/>
      <c r="P9" s="38"/>
      <c r="Q9" s="39"/>
      <c r="R9" s="16">
        <f>SUM(R10:R11)</f>
        <v>345226200</v>
      </c>
    </row>
    <row r="10" spans="2:21" ht="24.95" customHeight="1">
      <c r="B10" s="393"/>
      <c r="C10" s="389"/>
      <c r="D10" s="59" t="s">
        <v>78</v>
      </c>
      <c r="E10" s="8">
        <v>319234080</v>
      </c>
      <c r="F10" s="10">
        <f>R10</f>
        <v>345226200</v>
      </c>
      <c r="G10" s="10">
        <f>F10-E10</f>
        <v>25992120</v>
      </c>
      <c r="H10" s="204">
        <f t="shared" si="1"/>
        <v>8.1420254378855788</v>
      </c>
      <c r="I10" s="1" t="s">
        <v>119</v>
      </c>
      <c r="J10" s="42">
        <v>28768850</v>
      </c>
      <c r="K10" s="37" t="s">
        <v>12</v>
      </c>
      <c r="L10" s="37" t="s">
        <v>13</v>
      </c>
      <c r="M10" s="62">
        <v>12</v>
      </c>
      <c r="N10" s="44" t="s">
        <v>16</v>
      </c>
      <c r="O10" s="37"/>
      <c r="P10" s="38"/>
      <c r="Q10" s="55"/>
      <c r="R10" s="43">
        <f>M10*J10</f>
        <v>345226200</v>
      </c>
    </row>
    <row r="11" spans="2:21" ht="9.9499999999999993" hidden="1" customHeight="1">
      <c r="B11" s="66"/>
      <c r="C11" s="117"/>
      <c r="D11" s="117"/>
      <c r="E11" s="8"/>
      <c r="F11" s="10"/>
      <c r="G11" s="10">
        <f t="shared" si="0"/>
        <v>0</v>
      </c>
      <c r="H11" s="204" t="e">
        <f t="shared" si="1"/>
        <v>#DIV/0!</v>
      </c>
      <c r="I11" s="15"/>
      <c r="J11" s="36">
        <v>1300000</v>
      </c>
      <c r="K11" s="37" t="s">
        <v>12</v>
      </c>
      <c r="L11" s="37" t="s">
        <v>13</v>
      </c>
      <c r="M11" s="38">
        <v>10</v>
      </c>
      <c r="N11" s="37" t="s">
        <v>14</v>
      </c>
      <c r="O11" s="37" t="s">
        <v>13</v>
      </c>
      <c r="P11" s="38">
        <v>1</v>
      </c>
      <c r="Q11" s="39" t="s">
        <v>15</v>
      </c>
      <c r="R11" s="16"/>
    </row>
    <row r="12" spans="2:21" ht="24.95" customHeight="1">
      <c r="B12" s="60" t="s">
        <v>39</v>
      </c>
      <c r="C12" s="59" t="s">
        <v>34</v>
      </c>
      <c r="D12" s="117" t="s">
        <v>9</v>
      </c>
      <c r="E12" s="8">
        <f>E13</f>
        <v>20261277</v>
      </c>
      <c r="F12" s="8">
        <f>SUM(F13:F13)</f>
        <v>25000000</v>
      </c>
      <c r="G12" s="10">
        <f t="shared" si="0"/>
        <v>4738723</v>
      </c>
      <c r="H12" s="204">
        <f t="shared" si="1"/>
        <v>23.38807667453537</v>
      </c>
      <c r="I12" s="1" t="s">
        <v>42</v>
      </c>
      <c r="J12" s="36"/>
      <c r="K12" s="37"/>
      <c r="L12" s="37"/>
      <c r="M12" s="38"/>
      <c r="N12" s="37"/>
      <c r="O12" s="37"/>
      <c r="P12" s="38"/>
      <c r="Q12" s="39"/>
      <c r="R12" s="16">
        <f>SUM(R13:R13)</f>
        <v>25000000</v>
      </c>
    </row>
    <row r="13" spans="2:21" ht="24.95" customHeight="1">
      <c r="B13" s="66"/>
      <c r="C13" s="117"/>
      <c r="D13" s="59" t="s">
        <v>41</v>
      </c>
      <c r="E13" s="8">
        <v>20261277</v>
      </c>
      <c r="F13" s="10">
        <f>R13</f>
        <v>25000000</v>
      </c>
      <c r="G13" s="10">
        <f t="shared" si="0"/>
        <v>4738723</v>
      </c>
      <c r="H13" s="204">
        <f t="shared" si="1"/>
        <v>23.38807667453537</v>
      </c>
      <c r="I13" s="1" t="s">
        <v>120</v>
      </c>
      <c r="J13" s="36">
        <v>25000000</v>
      </c>
      <c r="K13" s="37" t="s">
        <v>12</v>
      </c>
      <c r="L13" s="37" t="s">
        <v>13</v>
      </c>
      <c r="M13" s="38">
        <v>1</v>
      </c>
      <c r="N13" s="37" t="s">
        <v>16</v>
      </c>
      <c r="O13" s="37"/>
      <c r="P13" s="38"/>
      <c r="Q13" s="39"/>
      <c r="R13" s="16">
        <f>J13*M13</f>
        <v>25000000</v>
      </c>
    </row>
    <row r="14" spans="2:21" ht="24.95" customHeight="1">
      <c r="B14" s="60" t="s">
        <v>63</v>
      </c>
      <c r="C14" s="59" t="s">
        <v>63</v>
      </c>
      <c r="D14" s="117" t="s">
        <v>9</v>
      </c>
      <c r="E14" s="8">
        <f>E15</f>
        <v>22377160</v>
      </c>
      <c r="F14" s="8">
        <f>SUM(F15:F15)</f>
        <v>25000000</v>
      </c>
      <c r="G14" s="10">
        <f t="shared" ref="G14:G15" si="2">F14-E14</f>
        <v>2622840</v>
      </c>
      <c r="H14" s="204">
        <f t="shared" si="1"/>
        <v>11.721058436369944</v>
      </c>
      <c r="I14" s="1" t="s">
        <v>287</v>
      </c>
      <c r="J14" s="36"/>
      <c r="K14" s="37"/>
      <c r="L14" s="37"/>
      <c r="M14" s="38"/>
      <c r="N14" s="37"/>
      <c r="O14" s="37"/>
      <c r="P14" s="38"/>
      <c r="Q14" s="65"/>
      <c r="R14" s="16">
        <f>SUM(R15)</f>
        <v>25000000</v>
      </c>
    </row>
    <row r="15" spans="2:21" ht="24.95" customHeight="1">
      <c r="B15" s="66"/>
      <c r="C15" s="117"/>
      <c r="D15" s="59" t="s">
        <v>63</v>
      </c>
      <c r="E15" s="8">
        <v>22377160</v>
      </c>
      <c r="F15" s="10">
        <f>R15</f>
        <v>25000000</v>
      </c>
      <c r="G15" s="10">
        <f t="shared" si="2"/>
        <v>2622840</v>
      </c>
      <c r="H15" s="204">
        <f t="shared" si="1"/>
        <v>11.721058436369944</v>
      </c>
      <c r="I15" s="1" t="s">
        <v>288</v>
      </c>
      <c r="J15" s="36">
        <v>25000000</v>
      </c>
      <c r="K15" s="44" t="s">
        <v>289</v>
      </c>
      <c r="L15" s="44" t="s">
        <v>290</v>
      </c>
      <c r="M15" s="38">
        <v>1</v>
      </c>
      <c r="N15" s="44" t="s">
        <v>291</v>
      </c>
      <c r="O15" s="37"/>
      <c r="P15" s="38"/>
      <c r="Q15" s="65"/>
      <c r="R15" s="16">
        <f>J15*M15</f>
        <v>25000000</v>
      </c>
    </row>
    <row r="16" spans="2:21" ht="24.95" customHeight="1">
      <c r="B16" s="66" t="s">
        <v>10</v>
      </c>
      <c r="C16" s="117" t="s">
        <v>10</v>
      </c>
      <c r="D16" s="117" t="s">
        <v>9</v>
      </c>
      <c r="E16" s="8">
        <f>E17</f>
        <v>9661403</v>
      </c>
      <c r="F16" s="8">
        <f>R16</f>
        <v>2710880</v>
      </c>
      <c r="G16" s="10">
        <f>F16-E16</f>
        <v>-6950523</v>
      </c>
      <c r="H16" s="204">
        <f t="shared" si="1"/>
        <v>-71.941135257477612</v>
      </c>
      <c r="I16" s="15" t="s">
        <v>10</v>
      </c>
      <c r="J16" s="36" t="s">
        <v>0</v>
      </c>
      <c r="K16" s="37" t="s">
        <v>0</v>
      </c>
      <c r="L16" s="37" t="s">
        <v>0</v>
      </c>
      <c r="M16" s="38" t="s">
        <v>0</v>
      </c>
      <c r="N16" s="37" t="s">
        <v>0</v>
      </c>
      <c r="O16" s="37" t="s">
        <v>0</v>
      </c>
      <c r="P16" s="38" t="s">
        <v>0</v>
      </c>
      <c r="Q16" s="65" t="s">
        <v>0</v>
      </c>
      <c r="R16" s="16">
        <f>SUM(R17:R19)</f>
        <v>2710880</v>
      </c>
      <c r="U16" s="3"/>
    </row>
    <row r="17" spans="2:21" ht="24.95" customHeight="1">
      <c r="B17" s="96"/>
      <c r="C17" s="94"/>
      <c r="D17" s="116" t="s">
        <v>10</v>
      </c>
      <c r="E17" s="150">
        <v>9661403</v>
      </c>
      <c r="F17" s="150">
        <f>SUM(R17:R17)</f>
        <v>1950000</v>
      </c>
      <c r="G17" s="10">
        <f t="shared" ref="G17:G19" si="3">F17-E17</f>
        <v>-7711403</v>
      </c>
      <c r="H17" s="204">
        <f t="shared" si="1"/>
        <v>-79.81659599542634</v>
      </c>
      <c r="I17" s="139" t="s">
        <v>139</v>
      </c>
      <c r="J17" s="71">
        <v>75000</v>
      </c>
      <c r="K17" s="72" t="s">
        <v>12</v>
      </c>
      <c r="L17" s="72" t="s">
        <v>13</v>
      </c>
      <c r="M17" s="73">
        <v>26</v>
      </c>
      <c r="N17" s="140" t="s">
        <v>15</v>
      </c>
      <c r="O17" s="72"/>
      <c r="P17" s="73"/>
      <c r="Q17" s="94"/>
      <c r="R17" s="74">
        <f>J17*M17</f>
        <v>1950000</v>
      </c>
      <c r="U17" s="3"/>
    </row>
    <row r="18" spans="2:21" ht="24.95" customHeight="1">
      <c r="B18" s="96"/>
      <c r="C18" s="94"/>
      <c r="D18" s="116" t="s">
        <v>269</v>
      </c>
      <c r="E18" s="150">
        <v>0</v>
      </c>
      <c r="F18" s="150">
        <f>R18</f>
        <v>40880</v>
      </c>
      <c r="G18" s="10">
        <f t="shared" si="3"/>
        <v>40880</v>
      </c>
      <c r="H18" s="204">
        <v>0</v>
      </c>
      <c r="I18" s="139" t="s">
        <v>270</v>
      </c>
      <c r="J18" s="71">
        <v>20440</v>
      </c>
      <c r="K18" s="140" t="s">
        <v>271</v>
      </c>
      <c r="L18" s="140" t="s">
        <v>272</v>
      </c>
      <c r="M18" s="73">
        <v>2</v>
      </c>
      <c r="N18" s="140" t="s">
        <v>273</v>
      </c>
      <c r="O18" s="72"/>
      <c r="P18" s="73"/>
      <c r="Q18" s="94"/>
      <c r="R18" s="74">
        <f>J18*M18</f>
        <v>40880</v>
      </c>
      <c r="U18" s="3"/>
    </row>
    <row r="19" spans="2:21" ht="24.95" customHeight="1" thickBot="1">
      <c r="B19" s="250"/>
      <c r="C19" s="252"/>
      <c r="D19" s="261" t="s">
        <v>276</v>
      </c>
      <c r="E19" s="262">
        <v>0</v>
      </c>
      <c r="F19" s="262">
        <f>R19</f>
        <v>720000</v>
      </c>
      <c r="G19" s="254">
        <f t="shared" si="3"/>
        <v>720000</v>
      </c>
      <c r="H19" s="255">
        <v>0</v>
      </c>
      <c r="I19" s="263" t="s">
        <v>274</v>
      </c>
      <c r="J19" s="257">
        <v>30000</v>
      </c>
      <c r="K19" s="264" t="s">
        <v>12</v>
      </c>
      <c r="L19" s="264" t="s">
        <v>13</v>
      </c>
      <c r="M19" s="259">
        <v>2</v>
      </c>
      <c r="N19" s="264" t="s">
        <v>15</v>
      </c>
      <c r="O19" s="264" t="s">
        <v>272</v>
      </c>
      <c r="P19" s="259">
        <v>12</v>
      </c>
      <c r="Q19" s="261" t="s">
        <v>275</v>
      </c>
      <c r="R19" s="260">
        <f>J19*M19*P19</f>
        <v>720000</v>
      </c>
      <c r="U19" s="3"/>
    </row>
    <row r="20" spans="2:21">
      <c r="U20" s="3"/>
    </row>
    <row r="21" spans="2:21">
      <c r="G21" s="134"/>
      <c r="J21" s="245"/>
      <c r="U21" s="3"/>
    </row>
    <row r="22" spans="2:21">
      <c r="R22" s="12"/>
    </row>
    <row r="23" spans="2:21">
      <c r="G23" s="134"/>
    </row>
    <row r="26" spans="2:21">
      <c r="I26" s="275">
        <f>F6-R6</f>
        <v>0</v>
      </c>
      <c r="J26" s="4">
        <f>427548880-427549000</f>
        <v>-120</v>
      </c>
      <c r="R26" s="275"/>
    </row>
  </sheetData>
  <mergeCells count="13">
    <mergeCell ref="C7:C8"/>
    <mergeCell ref="B7:B8"/>
    <mergeCell ref="B9:B10"/>
    <mergeCell ref="C9:C10"/>
    <mergeCell ref="G4:H4"/>
    <mergeCell ref="I4:R5"/>
    <mergeCell ref="B6:D6"/>
    <mergeCell ref="B3:C3"/>
    <mergeCell ref="B4:B5"/>
    <mergeCell ref="C4:C5"/>
    <mergeCell ref="D4:D5"/>
    <mergeCell ref="F4:F5"/>
    <mergeCell ref="E4:E5"/>
  </mergeCells>
  <phoneticPr fontId="2" type="noConversion"/>
  <printOptions horizontalCentered="1"/>
  <pageMargins left="0.15748031496062992" right="0.15748031496062992" top="0.19685039370078741" bottom="0.39370078740157483" header="0.19685039370078741" footer="0"/>
  <pageSetup paperSize="9" scale="7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X122"/>
  <sheetViews>
    <sheetView tabSelected="1" view="pageBreakPreview" topLeftCell="D1" zoomScale="75" zoomScaleNormal="75" zoomScaleSheetLayoutView="75" workbookViewId="0">
      <selection activeCell="K85" sqref="K85"/>
    </sheetView>
  </sheetViews>
  <sheetFormatPr defaultRowHeight="18" customHeight="1"/>
  <cols>
    <col min="1" max="1" width="1.77734375" style="4" customWidth="1"/>
    <col min="2" max="2" width="9.77734375" style="4" customWidth="1"/>
    <col min="3" max="3" width="12.33203125" style="4" customWidth="1"/>
    <col min="4" max="4" width="16.6640625" style="4" customWidth="1"/>
    <col min="5" max="6" width="14.88671875" style="4" customWidth="1"/>
    <col min="7" max="7" width="12.44140625" style="4" customWidth="1"/>
    <col min="8" max="8" width="9.5546875" style="25" customWidth="1"/>
    <col min="9" max="9" width="25" style="4" customWidth="1"/>
    <col min="10" max="10" width="13.21875" style="5" customWidth="1"/>
    <col min="11" max="12" width="3.77734375" style="5" customWidth="1"/>
    <col min="13" max="13" width="6.77734375" style="5" customWidth="1"/>
    <col min="14" max="15" width="3.77734375" style="5" customWidth="1"/>
    <col min="16" max="16" width="8.6640625" style="5" bestFit="1" customWidth="1"/>
    <col min="17" max="17" width="3.77734375" style="5" customWidth="1"/>
    <col min="18" max="18" width="2.44140625" style="5" bestFit="1" customWidth="1"/>
    <col min="19" max="19" width="4.109375" style="5" bestFit="1" customWidth="1"/>
    <col min="20" max="20" width="3.21875" style="5" bestFit="1" customWidth="1"/>
    <col min="21" max="21" width="13.77734375" style="4" customWidth="1"/>
    <col min="22" max="22" width="13.77734375" style="3" bestFit="1" customWidth="1"/>
    <col min="23" max="23" width="8.88671875" style="4"/>
    <col min="24" max="24" width="11.5546875" style="4" bestFit="1" customWidth="1"/>
    <col min="25" max="16384" width="8.88671875" style="4"/>
  </cols>
  <sheetData>
    <row r="2" spans="2:24" s="51" customFormat="1" ht="32.1" customHeight="1" thickBot="1">
      <c r="B2" s="2" t="s">
        <v>51</v>
      </c>
      <c r="C2" s="49"/>
      <c r="D2" s="49"/>
      <c r="E2" s="70"/>
      <c r="F2" s="232"/>
      <c r="G2" s="70"/>
      <c r="H2" s="52"/>
      <c r="I2" s="3"/>
      <c r="J2" s="135"/>
      <c r="K2" s="49"/>
      <c r="L2" s="49"/>
      <c r="M2" s="49"/>
      <c r="N2" s="49"/>
      <c r="O2" s="49"/>
      <c r="P2" s="49"/>
      <c r="Q2" s="49"/>
      <c r="R2" s="49"/>
      <c r="S2" s="49"/>
      <c r="T2" s="49"/>
      <c r="U2" s="53" t="s">
        <v>35</v>
      </c>
      <c r="V2" s="54"/>
    </row>
    <row r="3" spans="2:24" ht="24.95" customHeight="1">
      <c r="B3" s="324" t="s">
        <v>1</v>
      </c>
      <c r="C3" s="325" t="s">
        <v>2</v>
      </c>
      <c r="D3" s="325" t="s">
        <v>3</v>
      </c>
      <c r="E3" s="386" t="s">
        <v>189</v>
      </c>
      <c r="F3" s="405" t="s">
        <v>190</v>
      </c>
      <c r="G3" s="325" t="s">
        <v>4</v>
      </c>
      <c r="H3" s="325"/>
      <c r="I3" s="400" t="s">
        <v>45</v>
      </c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6"/>
    </row>
    <row r="4" spans="2:24" ht="24.95" customHeight="1" thickBot="1">
      <c r="B4" s="347"/>
      <c r="C4" s="314"/>
      <c r="D4" s="314"/>
      <c r="E4" s="407"/>
      <c r="F4" s="406"/>
      <c r="G4" s="23" t="s">
        <v>5</v>
      </c>
      <c r="H4" s="26" t="s">
        <v>6</v>
      </c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401"/>
    </row>
    <row r="5" spans="2:24" ht="24.95" customHeight="1" thickBot="1">
      <c r="B5" s="383" t="s">
        <v>7</v>
      </c>
      <c r="C5" s="402"/>
      <c r="D5" s="402"/>
      <c r="E5" s="213">
        <f>+E6+E62+E68+E97+E103+E106+E109+E112+E115</f>
        <v>398715000</v>
      </c>
      <c r="F5" s="213">
        <f>+F6+F62+F68+F97+F103+F106+F109+F112+F115</f>
        <v>427228000</v>
      </c>
      <c r="G5" s="213">
        <f>SUM(G6,G62,G68,G97,G103,G106,G109,G112,G115,)</f>
        <v>28513000</v>
      </c>
      <c r="H5" s="216">
        <f>F5/E5*100-100</f>
        <v>7.151223304866889</v>
      </c>
      <c r="I5" s="63"/>
      <c r="J5" s="63"/>
      <c r="U5" s="64">
        <f>U6+U62+U68+U103+U106+U109+U115+U97+U112</f>
        <v>427228000</v>
      </c>
      <c r="V5" s="3">
        <f>U5-F5</f>
        <v>0</v>
      </c>
      <c r="X5" s="275">
        <f>세출!F5-세입!F6</f>
        <v>0</v>
      </c>
    </row>
    <row r="6" spans="2:24" ht="24.95" customHeight="1">
      <c r="B6" s="133" t="s">
        <v>104</v>
      </c>
      <c r="C6" s="403" t="s">
        <v>36</v>
      </c>
      <c r="D6" s="404"/>
      <c r="E6" s="201">
        <f>+E7+E39+E42</f>
        <v>318203070</v>
      </c>
      <c r="F6" s="201">
        <f>+F7+F39+F42</f>
        <v>365399740</v>
      </c>
      <c r="G6" s="201">
        <f>F6-E6</f>
        <v>47196670</v>
      </c>
      <c r="H6" s="203">
        <f>F6/E6*100-100</f>
        <v>14.832248475792525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4">
        <f>SUM(U7,U39,U42)</f>
        <v>365399740</v>
      </c>
    </row>
    <row r="7" spans="2:24" ht="24.95" customHeight="1">
      <c r="B7" s="66"/>
      <c r="C7" s="111" t="s">
        <v>11</v>
      </c>
      <c r="D7" s="59" t="s">
        <v>37</v>
      </c>
      <c r="E7" s="10">
        <v>297663070</v>
      </c>
      <c r="F7" s="10">
        <f>SUM(F8,F12,,F27,F29,F35)</f>
        <v>350329740</v>
      </c>
      <c r="G7" s="10">
        <f>F7-E7</f>
        <v>52666670</v>
      </c>
      <c r="H7" s="204">
        <f>F7/E7*100-100</f>
        <v>17.693383999567033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6">
        <f>SUM(U8,U12,U27,U29,U35)</f>
        <v>350329740</v>
      </c>
    </row>
    <row r="8" spans="2:24" ht="24.95" customHeight="1">
      <c r="B8" s="66"/>
      <c r="C8" s="136"/>
      <c r="D8" s="136" t="s">
        <v>121</v>
      </c>
      <c r="E8" s="10">
        <v>243924070</v>
      </c>
      <c r="F8" s="10">
        <f>U8</f>
        <v>280536720</v>
      </c>
      <c r="G8" s="10">
        <f>F8-E8</f>
        <v>36612650</v>
      </c>
      <c r="H8" s="204">
        <f>F8/E8*100-100</f>
        <v>15.009855320961151</v>
      </c>
      <c r="I8" s="15" t="s">
        <v>175</v>
      </c>
      <c r="J8" s="36"/>
      <c r="K8" s="37"/>
      <c r="L8" s="37"/>
      <c r="M8" s="38"/>
      <c r="N8" s="37"/>
      <c r="O8" s="37"/>
      <c r="P8" s="38"/>
      <c r="Q8" s="136"/>
      <c r="R8" s="15"/>
      <c r="S8" s="15"/>
      <c r="T8" s="15"/>
      <c r="U8" s="16">
        <f>SUM(U9:U11)</f>
        <v>280536720</v>
      </c>
    </row>
    <row r="9" spans="2:24" ht="24.95" customHeight="1">
      <c r="B9" s="66"/>
      <c r="C9" s="136"/>
      <c r="D9" s="136"/>
      <c r="E9" s="10"/>
      <c r="F9" s="10"/>
      <c r="G9" s="10">
        <f t="shared" ref="G9:G36" si="0">F9-E9</f>
        <v>0</v>
      </c>
      <c r="H9" s="204"/>
      <c r="I9" s="244" t="s">
        <v>176</v>
      </c>
      <c r="J9" s="36">
        <v>1289000</v>
      </c>
      <c r="K9" s="37" t="s">
        <v>75</v>
      </c>
      <c r="L9" s="37" t="s">
        <v>84</v>
      </c>
      <c r="M9" s="38">
        <v>12</v>
      </c>
      <c r="N9" s="37" t="s">
        <v>89</v>
      </c>
      <c r="O9" s="37" t="s">
        <v>84</v>
      </c>
      <c r="P9" s="38">
        <v>1</v>
      </c>
      <c r="Q9" s="136" t="s">
        <v>152</v>
      </c>
      <c r="R9" s="136"/>
      <c r="S9" s="136"/>
      <c r="T9" s="136"/>
      <c r="U9" s="16">
        <f>J9*M9*P9</f>
        <v>15468000</v>
      </c>
      <c r="V9" s="3" t="s">
        <v>177</v>
      </c>
      <c r="X9" s="245"/>
    </row>
    <row r="10" spans="2:24" ht="24.95" customHeight="1">
      <c r="B10" s="66"/>
      <c r="C10" s="136"/>
      <c r="D10" s="136"/>
      <c r="E10" s="10"/>
      <c r="F10" s="10"/>
      <c r="G10" s="10">
        <f t="shared" si="0"/>
        <v>0</v>
      </c>
      <c r="H10" s="204"/>
      <c r="I10" s="281" t="s">
        <v>191</v>
      </c>
      <c r="J10" s="36">
        <v>1373610</v>
      </c>
      <c r="K10" s="37" t="s">
        <v>75</v>
      </c>
      <c r="L10" s="37" t="s">
        <v>84</v>
      </c>
      <c r="M10" s="38">
        <v>12</v>
      </c>
      <c r="N10" s="37" t="s">
        <v>89</v>
      </c>
      <c r="O10" s="37" t="s">
        <v>84</v>
      </c>
      <c r="P10" s="38">
        <v>1</v>
      </c>
      <c r="Q10" s="136" t="s">
        <v>152</v>
      </c>
      <c r="R10" s="136"/>
      <c r="S10" s="136"/>
      <c r="T10" s="136"/>
      <c r="U10" s="16">
        <f t="shared" ref="U10" si="1">J10*M10*P10</f>
        <v>16483320</v>
      </c>
      <c r="X10" s="245"/>
    </row>
    <row r="11" spans="2:24" ht="24.95" customHeight="1">
      <c r="B11" s="66"/>
      <c r="C11" s="136"/>
      <c r="D11" s="136"/>
      <c r="E11" s="10"/>
      <c r="F11" s="10"/>
      <c r="G11" s="10"/>
      <c r="H11" s="204"/>
      <c r="I11" s="244" t="s">
        <v>178</v>
      </c>
      <c r="J11" s="36">
        <v>20715450</v>
      </c>
      <c r="K11" s="37" t="s">
        <v>75</v>
      </c>
      <c r="L11" s="37" t="s">
        <v>84</v>
      </c>
      <c r="M11" s="38">
        <v>12</v>
      </c>
      <c r="N11" s="37" t="s">
        <v>89</v>
      </c>
      <c r="O11" s="37"/>
      <c r="P11" s="38"/>
      <c r="Q11" s="136"/>
      <c r="R11" s="136"/>
      <c r="S11" s="136"/>
      <c r="T11" s="136"/>
      <c r="U11" s="16">
        <f>J11*M11</f>
        <v>248585400</v>
      </c>
    </row>
    <row r="12" spans="2:24" ht="24.95" customHeight="1">
      <c r="B12" s="66"/>
      <c r="C12" s="136"/>
      <c r="D12" s="136" t="s">
        <v>179</v>
      </c>
      <c r="E12" s="214">
        <v>3872680</v>
      </c>
      <c r="F12" s="10">
        <f>U12</f>
        <v>15147880</v>
      </c>
      <c r="G12" s="10">
        <f>F12-E12</f>
        <v>11275200</v>
      </c>
      <c r="H12" s="204"/>
      <c r="I12" s="15" t="s">
        <v>179</v>
      </c>
      <c r="J12" s="36" t="s">
        <v>145</v>
      </c>
      <c r="K12" s="37" t="s">
        <v>145</v>
      </c>
      <c r="L12" s="37" t="s">
        <v>145</v>
      </c>
      <c r="M12" s="38" t="s">
        <v>145</v>
      </c>
      <c r="N12" s="37" t="s">
        <v>145</v>
      </c>
      <c r="O12" s="37" t="s">
        <v>145</v>
      </c>
      <c r="P12" s="38" t="s">
        <v>145</v>
      </c>
      <c r="Q12" s="136" t="s">
        <v>145</v>
      </c>
      <c r="R12" s="136"/>
      <c r="S12" s="136"/>
      <c r="T12" s="136"/>
      <c r="U12" s="16">
        <f>+U14+U18+U21+U24+U13</f>
        <v>15147880</v>
      </c>
    </row>
    <row r="13" spans="2:24" ht="24.95" customHeight="1">
      <c r="B13" s="66"/>
      <c r="C13" s="136"/>
      <c r="D13" s="136"/>
      <c r="E13" s="214"/>
      <c r="F13" s="10"/>
      <c r="G13" s="10"/>
      <c r="H13" s="204"/>
      <c r="I13" s="1" t="s">
        <v>193</v>
      </c>
      <c r="J13" s="36">
        <v>4339200</v>
      </c>
      <c r="K13" s="44" t="s">
        <v>284</v>
      </c>
      <c r="L13" s="44" t="s">
        <v>285</v>
      </c>
      <c r="M13" s="38">
        <v>1</v>
      </c>
      <c r="N13" s="44" t="s">
        <v>286</v>
      </c>
      <c r="O13" s="37"/>
      <c r="P13" s="38"/>
      <c r="Q13" s="136"/>
      <c r="R13" s="136"/>
      <c r="S13" s="136"/>
      <c r="T13" s="136"/>
      <c r="U13" s="282">
        <v>4339200</v>
      </c>
    </row>
    <row r="14" spans="2:24" ht="24.95" customHeight="1">
      <c r="B14" s="66"/>
      <c r="C14" s="136"/>
      <c r="D14" s="136"/>
      <c r="E14" s="10"/>
      <c r="F14" s="10"/>
      <c r="G14" s="10">
        <f t="shared" ref="G14" si="2">F14-E14</f>
        <v>0</v>
      </c>
      <c r="H14" s="204"/>
      <c r="I14" s="1" t="s">
        <v>192</v>
      </c>
      <c r="J14" s="36"/>
      <c r="K14" s="37"/>
      <c r="L14" s="37"/>
      <c r="M14" s="38"/>
      <c r="N14" s="37"/>
      <c r="O14" s="37"/>
      <c r="P14" s="38"/>
      <c r="Q14" s="136"/>
      <c r="R14" s="136"/>
      <c r="S14" s="136"/>
      <c r="T14" s="136"/>
      <c r="U14" s="16">
        <f>SUM(U15:U16)</f>
        <v>1360000</v>
      </c>
    </row>
    <row r="15" spans="2:24" ht="24.95" customHeight="1">
      <c r="B15" s="66"/>
      <c r="C15" s="136"/>
      <c r="D15" s="136"/>
      <c r="E15" s="10"/>
      <c r="F15" s="10"/>
      <c r="G15" s="10"/>
      <c r="H15" s="204"/>
      <c r="I15" s="244" t="s">
        <v>176</v>
      </c>
      <c r="J15" s="36">
        <v>1680000</v>
      </c>
      <c r="K15" s="37" t="s">
        <v>75</v>
      </c>
      <c r="L15" s="37" t="s">
        <v>84</v>
      </c>
      <c r="M15" s="38">
        <v>20</v>
      </c>
      <c r="N15" s="37" t="s">
        <v>180</v>
      </c>
      <c r="O15" s="37" t="s">
        <v>84</v>
      </c>
      <c r="P15" s="38">
        <v>2</v>
      </c>
      <c r="Q15" s="136" t="s">
        <v>85</v>
      </c>
      <c r="R15" s="136"/>
      <c r="S15" s="136"/>
      <c r="T15" s="136"/>
      <c r="U15" s="16">
        <f>J15*P15*M15%</f>
        <v>672000</v>
      </c>
    </row>
    <row r="16" spans="2:24" ht="24.95" customHeight="1">
      <c r="B16" s="66"/>
      <c r="C16" s="136"/>
      <c r="D16" s="136"/>
      <c r="E16" s="10"/>
      <c r="F16" s="10"/>
      <c r="G16" s="10"/>
      <c r="H16" s="204"/>
      <c r="I16" s="281" t="s">
        <v>191</v>
      </c>
      <c r="J16" s="36">
        <v>1720000</v>
      </c>
      <c r="K16" s="37" t="s">
        <v>75</v>
      </c>
      <c r="L16" s="37" t="s">
        <v>84</v>
      </c>
      <c r="M16" s="38">
        <v>20</v>
      </c>
      <c r="N16" s="37" t="s">
        <v>180</v>
      </c>
      <c r="O16" s="37" t="s">
        <v>84</v>
      </c>
      <c r="P16" s="38">
        <v>2</v>
      </c>
      <c r="Q16" s="136" t="s">
        <v>85</v>
      </c>
      <c r="R16" s="136"/>
      <c r="S16" s="136"/>
      <c r="T16" s="136"/>
      <c r="U16" s="16">
        <f>J16*P16*M16%</f>
        <v>688000</v>
      </c>
    </row>
    <row r="17" spans="2:23" ht="24.95" customHeight="1">
      <c r="B17" s="66"/>
      <c r="C17" s="136"/>
      <c r="D17" s="136"/>
      <c r="E17" s="10"/>
      <c r="F17" s="10"/>
      <c r="G17" s="10"/>
      <c r="H17" s="204"/>
      <c r="I17" s="281" t="s">
        <v>194</v>
      </c>
      <c r="J17" s="36">
        <v>2600000</v>
      </c>
      <c r="K17" s="44" t="s">
        <v>195</v>
      </c>
      <c r="L17" s="44" t="s">
        <v>196</v>
      </c>
      <c r="M17" s="38">
        <v>2</v>
      </c>
      <c r="N17" s="44" t="s">
        <v>197</v>
      </c>
      <c r="O17" s="37"/>
      <c r="P17" s="38"/>
      <c r="Q17" s="136"/>
      <c r="R17" s="136"/>
      <c r="S17" s="136"/>
      <c r="T17" s="136"/>
      <c r="U17" s="16">
        <f>J17*M17</f>
        <v>5200000</v>
      </c>
    </row>
    <row r="18" spans="2:23" ht="25.5" customHeight="1">
      <c r="B18" s="66"/>
      <c r="C18" s="136"/>
      <c r="D18" s="136"/>
      <c r="E18" s="10"/>
      <c r="F18" s="10"/>
      <c r="G18" s="10">
        <f t="shared" si="0"/>
        <v>0</v>
      </c>
      <c r="H18" s="204"/>
      <c r="I18" s="15" t="s">
        <v>181</v>
      </c>
      <c r="J18" s="36"/>
      <c r="K18" s="37"/>
      <c r="L18" s="37"/>
      <c r="M18" s="38"/>
      <c r="N18" s="37"/>
      <c r="O18" s="37"/>
      <c r="P18" s="38"/>
      <c r="Q18" s="136"/>
      <c r="R18" s="136"/>
      <c r="S18" s="136"/>
      <c r="T18" s="136"/>
      <c r="U18" s="16">
        <f>SUM(U19:U20)</f>
        <v>2880000</v>
      </c>
    </row>
    <row r="19" spans="2:23" ht="24.95" customHeight="1">
      <c r="B19" s="66"/>
      <c r="C19" s="136"/>
      <c r="D19" s="136"/>
      <c r="E19" s="10"/>
      <c r="F19" s="10"/>
      <c r="G19" s="10">
        <f t="shared" ref="G19" si="3">F19-E19</f>
        <v>0</v>
      </c>
      <c r="H19" s="204"/>
      <c r="I19" s="244" t="s">
        <v>176</v>
      </c>
      <c r="J19" s="36">
        <v>120000</v>
      </c>
      <c r="K19" s="37" t="s">
        <v>75</v>
      </c>
      <c r="L19" s="37" t="s">
        <v>84</v>
      </c>
      <c r="M19" s="38">
        <v>12</v>
      </c>
      <c r="N19" s="37" t="s">
        <v>89</v>
      </c>
      <c r="O19" s="37" t="s">
        <v>84</v>
      </c>
      <c r="P19" s="38">
        <v>1</v>
      </c>
      <c r="Q19" s="136" t="s">
        <v>152</v>
      </c>
      <c r="R19" s="136"/>
      <c r="S19" s="136"/>
      <c r="T19" s="136"/>
      <c r="U19" s="16">
        <f t="shared" ref="U19:U20" si="4">J19*M19*P19</f>
        <v>1440000</v>
      </c>
    </row>
    <row r="20" spans="2:23" ht="24.95" customHeight="1">
      <c r="B20" s="66"/>
      <c r="C20" s="136"/>
      <c r="D20" s="136"/>
      <c r="E20" s="10"/>
      <c r="F20" s="10"/>
      <c r="G20" s="10">
        <f t="shared" ref="G20:G24" si="5">F20-E20</f>
        <v>0</v>
      </c>
      <c r="H20" s="204"/>
      <c r="I20" s="281" t="s">
        <v>191</v>
      </c>
      <c r="J20" s="36">
        <v>120000</v>
      </c>
      <c r="K20" s="37" t="s">
        <v>75</v>
      </c>
      <c r="L20" s="37" t="s">
        <v>84</v>
      </c>
      <c r="M20" s="38">
        <v>12</v>
      </c>
      <c r="N20" s="37" t="s">
        <v>89</v>
      </c>
      <c r="O20" s="37" t="s">
        <v>84</v>
      </c>
      <c r="P20" s="38">
        <v>1</v>
      </c>
      <c r="Q20" s="136" t="s">
        <v>152</v>
      </c>
      <c r="R20" s="136"/>
      <c r="S20" s="136"/>
      <c r="T20" s="136"/>
      <c r="U20" s="16">
        <f t="shared" si="4"/>
        <v>1440000</v>
      </c>
    </row>
    <row r="21" spans="2:23" ht="24.95" customHeight="1">
      <c r="B21" s="66"/>
      <c r="C21" s="136"/>
      <c r="D21" s="136"/>
      <c r="E21" s="10"/>
      <c r="F21" s="10"/>
      <c r="G21" s="10"/>
      <c r="H21" s="204"/>
      <c r="I21" s="15" t="s">
        <v>182</v>
      </c>
      <c r="J21" s="36"/>
      <c r="K21" s="37"/>
      <c r="L21" s="37"/>
      <c r="M21" s="38"/>
      <c r="N21" s="37"/>
      <c r="O21" s="37"/>
      <c r="P21" s="38"/>
      <c r="Q21" s="136"/>
      <c r="R21" s="136"/>
      <c r="S21" s="136"/>
      <c r="T21" s="136"/>
      <c r="U21" s="16">
        <f>SUM(U22:U23)</f>
        <v>1200000</v>
      </c>
    </row>
    <row r="22" spans="2:23" ht="24.95" customHeight="1">
      <c r="B22" s="66"/>
      <c r="C22" s="136"/>
      <c r="D22" s="136"/>
      <c r="E22" s="10"/>
      <c r="F22" s="10"/>
      <c r="G22" s="10"/>
      <c r="H22" s="204"/>
      <c r="I22" s="244" t="s">
        <v>176</v>
      </c>
      <c r="J22" s="36">
        <v>50000</v>
      </c>
      <c r="K22" s="37" t="s">
        <v>75</v>
      </c>
      <c r="L22" s="37" t="s">
        <v>84</v>
      </c>
      <c r="M22" s="38">
        <v>12</v>
      </c>
      <c r="N22" s="37" t="s">
        <v>89</v>
      </c>
      <c r="O22" s="37" t="s">
        <v>84</v>
      </c>
      <c r="P22" s="38">
        <v>1</v>
      </c>
      <c r="Q22" s="136" t="s">
        <v>152</v>
      </c>
      <c r="R22" s="136"/>
      <c r="S22" s="136"/>
      <c r="T22" s="136"/>
      <c r="U22" s="16">
        <f t="shared" ref="U22:U23" si="6">J22*M22*P22</f>
        <v>600000</v>
      </c>
    </row>
    <row r="23" spans="2:23" ht="24.95" customHeight="1">
      <c r="B23" s="66"/>
      <c r="C23" s="136"/>
      <c r="D23" s="136"/>
      <c r="E23" s="10"/>
      <c r="F23" s="10"/>
      <c r="G23" s="10"/>
      <c r="H23" s="204"/>
      <c r="I23" s="281" t="s">
        <v>191</v>
      </c>
      <c r="J23" s="36">
        <v>50000</v>
      </c>
      <c r="K23" s="37" t="s">
        <v>75</v>
      </c>
      <c r="L23" s="37" t="s">
        <v>84</v>
      </c>
      <c r="M23" s="38">
        <v>12</v>
      </c>
      <c r="N23" s="37" t="s">
        <v>89</v>
      </c>
      <c r="O23" s="37" t="s">
        <v>84</v>
      </c>
      <c r="P23" s="38">
        <v>1</v>
      </c>
      <c r="Q23" s="136" t="s">
        <v>152</v>
      </c>
      <c r="R23" s="136"/>
      <c r="S23" s="136"/>
      <c r="T23" s="136"/>
      <c r="U23" s="16">
        <f t="shared" si="6"/>
        <v>600000</v>
      </c>
    </row>
    <row r="24" spans="2:23" ht="24.95" customHeight="1">
      <c r="B24" s="66"/>
      <c r="C24" s="136"/>
      <c r="D24" s="136"/>
      <c r="E24" s="10"/>
      <c r="F24" s="10"/>
      <c r="G24" s="10">
        <f t="shared" si="5"/>
        <v>0</v>
      </c>
      <c r="H24" s="204"/>
      <c r="I24" s="15" t="s">
        <v>183</v>
      </c>
      <c r="J24" s="36"/>
      <c r="K24" s="37"/>
      <c r="L24" s="37"/>
      <c r="M24" s="38"/>
      <c r="N24" s="37"/>
      <c r="O24" s="37"/>
      <c r="P24" s="38"/>
      <c r="Q24" s="136"/>
      <c r="R24" s="136"/>
      <c r="S24" s="136"/>
      <c r="T24" s="136"/>
      <c r="U24" s="16">
        <f>SUM(U25:U26)</f>
        <v>5368680</v>
      </c>
    </row>
    <row r="25" spans="2:23" ht="24.95" customHeight="1">
      <c r="B25" s="66"/>
      <c r="C25" s="136"/>
      <c r="D25" s="136"/>
      <c r="E25" s="10"/>
      <c r="F25" s="10"/>
      <c r="G25" s="10">
        <f t="shared" ref="G25:G26" si="7">F25-E25</f>
        <v>0</v>
      </c>
      <c r="H25" s="204"/>
      <c r="I25" s="244" t="s">
        <v>176</v>
      </c>
      <c r="J25" s="36">
        <v>221000</v>
      </c>
      <c r="K25" s="37" t="s">
        <v>75</v>
      </c>
      <c r="L25" s="37" t="s">
        <v>84</v>
      </c>
      <c r="M25" s="38">
        <v>12</v>
      </c>
      <c r="N25" s="37" t="s">
        <v>89</v>
      </c>
      <c r="O25" s="37" t="s">
        <v>84</v>
      </c>
      <c r="P25" s="38">
        <v>1</v>
      </c>
      <c r="Q25" s="136" t="s">
        <v>152</v>
      </c>
      <c r="R25" s="136"/>
      <c r="S25" s="136"/>
      <c r="T25" s="136"/>
      <c r="U25" s="16">
        <f t="shared" ref="U25" si="8">J25*M25*P25</f>
        <v>2652000</v>
      </c>
      <c r="W25" s="4">
        <v>168000</v>
      </c>
    </row>
    <row r="26" spans="2:23" ht="24.95" customHeight="1">
      <c r="B26" s="66"/>
      <c r="C26" s="136"/>
      <c r="D26" s="136"/>
      <c r="E26" s="10"/>
      <c r="F26" s="10"/>
      <c r="G26" s="10">
        <f t="shared" si="7"/>
        <v>0</v>
      </c>
      <c r="H26" s="204"/>
      <c r="I26" s="281" t="s">
        <v>191</v>
      </c>
      <c r="J26" s="36">
        <v>226390</v>
      </c>
      <c r="K26" s="37" t="s">
        <v>75</v>
      </c>
      <c r="L26" s="37" t="s">
        <v>84</v>
      </c>
      <c r="M26" s="38">
        <v>12</v>
      </c>
      <c r="N26" s="37" t="s">
        <v>89</v>
      </c>
      <c r="O26" s="37" t="s">
        <v>84</v>
      </c>
      <c r="P26" s="38">
        <v>1</v>
      </c>
      <c r="Q26" s="136" t="s">
        <v>152</v>
      </c>
      <c r="R26" s="136"/>
      <c r="S26" s="136"/>
      <c r="T26" s="136"/>
      <c r="U26" s="16">
        <f>J26*M26*P26</f>
        <v>2716680</v>
      </c>
      <c r="W26" s="4">
        <v>172000</v>
      </c>
    </row>
    <row r="27" spans="2:23" ht="24.95" customHeight="1">
      <c r="B27" s="66"/>
      <c r="C27" s="136"/>
      <c r="D27" s="136" t="s">
        <v>30</v>
      </c>
      <c r="E27" s="10">
        <v>20649720</v>
      </c>
      <c r="F27" s="10">
        <f>U27</f>
        <v>24640380</v>
      </c>
      <c r="G27" s="10">
        <f>F27-E27</f>
        <v>3990660</v>
      </c>
      <c r="H27" s="204">
        <f>F27/E27*100-100</f>
        <v>19.325492064783447</v>
      </c>
      <c r="I27" s="15" t="s">
        <v>30</v>
      </c>
      <c r="J27" s="36"/>
      <c r="K27" s="37"/>
      <c r="L27" s="37"/>
      <c r="M27" s="38"/>
      <c r="N27" s="37"/>
      <c r="O27" s="37"/>
      <c r="P27" s="38"/>
      <c r="Q27" s="136"/>
      <c r="R27" s="136"/>
      <c r="S27" s="136"/>
      <c r="T27" s="136"/>
      <c r="U27" s="16">
        <f>U28</f>
        <v>24640380</v>
      </c>
      <c r="W27" s="4">
        <v>308200</v>
      </c>
    </row>
    <row r="28" spans="2:23" ht="24.95" customHeight="1">
      <c r="B28" s="66"/>
      <c r="C28" s="136"/>
      <c r="D28" s="136"/>
      <c r="E28" s="10"/>
      <c r="F28" s="10"/>
      <c r="G28" s="10">
        <f t="shared" si="0"/>
        <v>0</v>
      </c>
      <c r="H28" s="204"/>
      <c r="I28" s="15" t="s">
        <v>184</v>
      </c>
      <c r="J28" s="36">
        <f>U12+U8</f>
        <v>295684600</v>
      </c>
      <c r="K28" s="37" t="s">
        <v>75</v>
      </c>
      <c r="L28" s="37" t="s">
        <v>43</v>
      </c>
      <c r="M28" s="38">
        <v>12</v>
      </c>
      <c r="N28" s="37" t="s">
        <v>89</v>
      </c>
      <c r="O28" s="37"/>
      <c r="P28" s="38"/>
      <c r="Q28" s="136"/>
      <c r="R28" s="136"/>
      <c r="S28" s="136"/>
      <c r="T28" s="136"/>
      <c r="U28" s="16">
        <f>ROUNDDOWN(J28/M28,-1)</f>
        <v>24640380</v>
      </c>
      <c r="W28" s="4">
        <v>192000</v>
      </c>
    </row>
    <row r="29" spans="2:23" ht="24.95" customHeight="1">
      <c r="B29" s="66"/>
      <c r="C29" s="136"/>
      <c r="D29" s="136" t="s">
        <v>185</v>
      </c>
      <c r="E29" s="10">
        <v>22816600</v>
      </c>
      <c r="F29" s="10">
        <f>U29</f>
        <v>27304760</v>
      </c>
      <c r="G29" s="10">
        <f>F29-E29</f>
        <v>4488160</v>
      </c>
      <c r="H29" s="204">
        <f>F29/E29*100-100</f>
        <v>19.67059071027235</v>
      </c>
      <c r="I29" s="15" t="s">
        <v>186</v>
      </c>
      <c r="J29" s="36"/>
      <c r="K29" s="37"/>
      <c r="L29" s="37"/>
      <c r="M29" s="38"/>
      <c r="N29" s="37"/>
      <c r="O29" s="37"/>
      <c r="P29" s="38"/>
      <c r="Q29" s="136"/>
      <c r="R29" s="136"/>
      <c r="S29" s="136"/>
      <c r="T29" s="136"/>
      <c r="U29" s="16">
        <f>SUM(U30:U34)</f>
        <v>27304760</v>
      </c>
      <c r="W29" s="4">
        <v>215000</v>
      </c>
    </row>
    <row r="30" spans="2:23" ht="24.95" customHeight="1">
      <c r="B30" s="66"/>
      <c r="C30" s="136"/>
      <c r="D30" s="136"/>
      <c r="E30" s="10"/>
      <c r="F30" s="10"/>
      <c r="G30" s="10">
        <f t="shared" si="0"/>
        <v>0</v>
      </c>
      <c r="H30" s="204"/>
      <c r="I30" s="15" t="s">
        <v>53</v>
      </c>
      <c r="J30" s="36">
        <f>J28</f>
        <v>295684600</v>
      </c>
      <c r="K30" s="37" t="s">
        <v>75</v>
      </c>
      <c r="L30" s="37" t="s">
        <v>84</v>
      </c>
      <c r="M30" s="45">
        <v>4.5</v>
      </c>
      <c r="N30" s="37" t="s">
        <v>180</v>
      </c>
      <c r="O30" s="37"/>
      <c r="P30" s="38"/>
      <c r="Q30" s="136"/>
      <c r="R30" s="136"/>
      <c r="S30" s="136"/>
      <c r="T30" s="136"/>
      <c r="U30" s="46">
        <f>ROUNDDOWN((J30*M30/100),-1)</f>
        <v>13305800</v>
      </c>
      <c r="W30" s="4">
        <v>84000</v>
      </c>
    </row>
    <row r="31" spans="2:23" ht="24.95" customHeight="1">
      <c r="B31" s="56"/>
      <c r="C31" s="57"/>
      <c r="D31" s="57"/>
      <c r="E31" s="10"/>
      <c r="F31" s="10"/>
      <c r="G31" s="10">
        <f t="shared" si="0"/>
        <v>0</v>
      </c>
      <c r="H31" s="204"/>
      <c r="I31" s="1" t="s">
        <v>54</v>
      </c>
      <c r="J31" s="36">
        <f>J28</f>
        <v>295684600</v>
      </c>
      <c r="K31" s="37" t="s">
        <v>12</v>
      </c>
      <c r="L31" s="37" t="s">
        <v>13</v>
      </c>
      <c r="M31" s="47">
        <v>3.06</v>
      </c>
      <c r="N31" s="37" t="s">
        <v>6</v>
      </c>
      <c r="O31" s="37"/>
      <c r="P31" s="38"/>
      <c r="Q31" s="57"/>
      <c r="R31" s="57"/>
      <c r="S31" s="57"/>
      <c r="T31" s="57"/>
      <c r="U31" s="16">
        <f>ROUNDDOWN((J31*M31/100),-1)</f>
        <v>9047940</v>
      </c>
      <c r="W31" s="4">
        <f>2600000+600000</f>
        <v>3200000</v>
      </c>
    </row>
    <row r="32" spans="2:23" ht="24.95" customHeight="1">
      <c r="B32" s="56"/>
      <c r="C32" s="57"/>
      <c r="D32" s="57"/>
      <c r="E32" s="10"/>
      <c r="F32" s="10"/>
      <c r="G32" s="10">
        <f t="shared" si="0"/>
        <v>0</v>
      </c>
      <c r="H32" s="204"/>
      <c r="I32" s="1" t="s">
        <v>55</v>
      </c>
      <c r="J32" s="36">
        <f>U31</f>
        <v>9047940</v>
      </c>
      <c r="K32" s="37" t="s">
        <v>12</v>
      </c>
      <c r="L32" s="37" t="s">
        <v>13</v>
      </c>
      <c r="M32" s="47">
        <v>6.55</v>
      </c>
      <c r="N32" s="37" t="s">
        <v>6</v>
      </c>
      <c r="O32" s="37"/>
      <c r="P32" s="38"/>
      <c r="Q32" s="57"/>
      <c r="R32" s="57"/>
      <c r="S32" s="57"/>
      <c r="T32" s="57"/>
      <c r="U32" s="16">
        <f>ROUNDDOWN((J32*M32/100),-1)</f>
        <v>592640</v>
      </c>
      <c r="W32" s="4">
        <f>SUM(W25:W31)</f>
        <v>4339200</v>
      </c>
    </row>
    <row r="33" spans="2:21" ht="24.95" customHeight="1">
      <c r="B33" s="56"/>
      <c r="C33" s="57"/>
      <c r="D33" s="57"/>
      <c r="E33" s="10"/>
      <c r="F33" s="10"/>
      <c r="G33" s="10">
        <f t="shared" si="0"/>
        <v>0</v>
      </c>
      <c r="H33" s="204"/>
      <c r="I33" s="1" t="s">
        <v>57</v>
      </c>
      <c r="J33" s="36">
        <f>J28</f>
        <v>295684600</v>
      </c>
      <c r="K33" s="37" t="s">
        <v>12</v>
      </c>
      <c r="L33" s="37" t="s">
        <v>13</v>
      </c>
      <c r="M33" s="47">
        <v>0.9</v>
      </c>
      <c r="N33" s="37" t="s">
        <v>6</v>
      </c>
      <c r="O33" s="37"/>
      <c r="P33" s="38"/>
      <c r="Q33" s="57"/>
      <c r="R33" s="57"/>
      <c r="S33" s="57"/>
      <c r="T33" s="57"/>
      <c r="U33" s="16">
        <f>ROUNDDOWN((J33*M33/100),-1)</f>
        <v>2661160</v>
      </c>
    </row>
    <row r="34" spans="2:21" ht="24.95" customHeight="1">
      <c r="B34" s="66"/>
      <c r="C34" s="114"/>
      <c r="D34" s="114"/>
      <c r="E34" s="10"/>
      <c r="F34" s="10"/>
      <c r="G34" s="10">
        <f t="shared" si="0"/>
        <v>0</v>
      </c>
      <c r="H34" s="204"/>
      <c r="I34" s="1" t="s">
        <v>56</v>
      </c>
      <c r="J34" s="36">
        <f>J28</f>
        <v>295684600</v>
      </c>
      <c r="K34" s="37" t="s">
        <v>12</v>
      </c>
      <c r="L34" s="37" t="s">
        <v>13</v>
      </c>
      <c r="M34" s="47">
        <v>0.57399999999999995</v>
      </c>
      <c r="N34" s="37" t="s">
        <v>6</v>
      </c>
      <c r="O34" s="37"/>
      <c r="P34" s="38"/>
      <c r="Q34" s="114"/>
      <c r="R34" s="114"/>
      <c r="S34" s="114"/>
      <c r="T34" s="114"/>
      <c r="U34" s="16">
        <f>ROUNDDOWN((J34*M34/100),-1)</f>
        <v>1697220</v>
      </c>
    </row>
    <row r="35" spans="2:21" ht="24.95" customHeight="1">
      <c r="B35" s="66"/>
      <c r="C35" s="114"/>
      <c r="D35" s="114" t="s">
        <v>17</v>
      </c>
      <c r="E35" s="10">
        <v>6400000</v>
      </c>
      <c r="F35" s="10">
        <f>U35</f>
        <v>2700000</v>
      </c>
      <c r="G35" s="10">
        <f>F35-E35</f>
        <v>-3700000</v>
      </c>
      <c r="H35" s="204">
        <f>F35/E35*100-100</f>
        <v>-57.8125</v>
      </c>
      <c r="I35" s="15" t="s">
        <v>17</v>
      </c>
      <c r="J35" s="41"/>
      <c r="K35" s="37"/>
      <c r="L35" s="37"/>
      <c r="M35" s="38"/>
      <c r="N35" s="44"/>
      <c r="O35" s="37"/>
      <c r="P35" s="38"/>
      <c r="Q35" s="114"/>
      <c r="R35" s="114"/>
      <c r="S35" s="114"/>
      <c r="T35" s="114"/>
      <c r="U35" s="16">
        <f>SUM(U36:U38)</f>
        <v>2700000</v>
      </c>
    </row>
    <row r="36" spans="2:21" ht="24.95" customHeight="1">
      <c r="B36" s="66"/>
      <c r="C36" s="114"/>
      <c r="D36" s="114"/>
      <c r="E36" s="10"/>
      <c r="F36" s="10"/>
      <c r="G36" s="10">
        <f t="shared" si="0"/>
        <v>0</v>
      </c>
      <c r="H36" s="204"/>
      <c r="I36" s="1" t="s">
        <v>93</v>
      </c>
      <c r="J36" s="36">
        <v>35000</v>
      </c>
      <c r="K36" s="37" t="s">
        <v>12</v>
      </c>
      <c r="L36" s="37" t="s">
        <v>13</v>
      </c>
      <c r="M36" s="62">
        <v>28</v>
      </c>
      <c r="N36" s="44" t="s">
        <v>15</v>
      </c>
      <c r="O36" s="37" t="s">
        <v>0</v>
      </c>
      <c r="P36" s="38" t="s">
        <v>0</v>
      </c>
      <c r="Q36" s="114" t="s">
        <v>0</v>
      </c>
      <c r="R36" s="114"/>
      <c r="S36" s="114"/>
      <c r="T36" s="114"/>
      <c r="U36" s="16">
        <f>+J36*M36</f>
        <v>980000</v>
      </c>
    </row>
    <row r="37" spans="2:21" ht="24.95" customHeight="1">
      <c r="B37" s="66"/>
      <c r="C37" s="114"/>
      <c r="D37" s="114"/>
      <c r="E37" s="10"/>
      <c r="F37" s="10"/>
      <c r="G37" s="10"/>
      <c r="H37" s="204"/>
      <c r="I37" s="1" t="s">
        <v>95</v>
      </c>
      <c r="J37" s="36">
        <v>500000</v>
      </c>
      <c r="K37" s="44" t="s">
        <v>75</v>
      </c>
      <c r="L37" s="37" t="s">
        <v>13</v>
      </c>
      <c r="M37" s="62">
        <v>2</v>
      </c>
      <c r="N37" s="44" t="s">
        <v>94</v>
      </c>
      <c r="O37" s="37"/>
      <c r="P37" s="38"/>
      <c r="Q37" s="114"/>
      <c r="R37" s="114"/>
      <c r="S37" s="114"/>
      <c r="T37" s="114"/>
      <c r="U37" s="16">
        <f>J37*M37</f>
        <v>1000000</v>
      </c>
    </row>
    <row r="38" spans="2:21" ht="24.95" customHeight="1">
      <c r="B38" s="66"/>
      <c r="C38" s="136"/>
      <c r="D38" s="136"/>
      <c r="E38" s="10"/>
      <c r="F38" s="10"/>
      <c r="G38" s="10"/>
      <c r="H38" s="204"/>
      <c r="I38" s="1" t="s">
        <v>277</v>
      </c>
      <c r="J38" s="36">
        <v>30000</v>
      </c>
      <c r="K38" s="44" t="s">
        <v>271</v>
      </c>
      <c r="L38" s="44" t="s">
        <v>272</v>
      </c>
      <c r="M38" s="62">
        <v>2</v>
      </c>
      <c r="N38" s="44" t="s">
        <v>278</v>
      </c>
      <c r="O38" s="44" t="s">
        <v>272</v>
      </c>
      <c r="P38" s="38">
        <v>12</v>
      </c>
      <c r="Q38" s="59" t="s">
        <v>275</v>
      </c>
      <c r="R38" s="136"/>
      <c r="S38" s="136"/>
      <c r="T38" s="136"/>
      <c r="U38" s="16">
        <f>J38*M38*P38</f>
        <v>720000</v>
      </c>
    </row>
    <row r="39" spans="2:21" ht="24.95" customHeight="1">
      <c r="B39" s="66" t="s">
        <v>0</v>
      </c>
      <c r="C39" s="114" t="s">
        <v>18</v>
      </c>
      <c r="D39" s="59" t="s">
        <v>37</v>
      </c>
      <c r="E39" s="10">
        <f>SUM(E41,E40)</f>
        <v>2800000</v>
      </c>
      <c r="F39" s="10">
        <f>SUM(F41,F40)</f>
        <v>2200000</v>
      </c>
      <c r="G39" s="10">
        <f>F39-E39</f>
        <v>-600000</v>
      </c>
      <c r="H39" s="204">
        <f t="shared" ref="H39:H62" si="9">F39/E39*100-100</f>
        <v>-21.428571428571431</v>
      </c>
      <c r="I39" s="15"/>
      <c r="J39" s="36" t="s">
        <v>0</v>
      </c>
      <c r="K39" s="37" t="s">
        <v>0</v>
      </c>
      <c r="L39" s="37" t="s">
        <v>0</v>
      </c>
      <c r="M39" s="38" t="s">
        <v>0</v>
      </c>
      <c r="N39" s="37" t="s">
        <v>0</v>
      </c>
      <c r="O39" s="37" t="s">
        <v>0</v>
      </c>
      <c r="P39" s="38" t="s">
        <v>0</v>
      </c>
      <c r="Q39" s="114" t="s">
        <v>0</v>
      </c>
      <c r="R39" s="114"/>
      <c r="S39" s="114"/>
      <c r="T39" s="114"/>
      <c r="U39" s="16">
        <f>U40+U41</f>
        <v>2200000</v>
      </c>
    </row>
    <row r="40" spans="2:21" ht="24.95" customHeight="1">
      <c r="B40" s="66"/>
      <c r="C40" s="114"/>
      <c r="D40" s="114" t="s">
        <v>19</v>
      </c>
      <c r="E40" s="10">
        <v>1600000</v>
      </c>
      <c r="F40" s="10">
        <f>U40</f>
        <v>1000000</v>
      </c>
      <c r="G40" s="10">
        <f t="shared" ref="G40:G72" si="10">F40-E40</f>
        <v>-600000</v>
      </c>
      <c r="H40" s="204">
        <f t="shared" si="9"/>
        <v>-37.5</v>
      </c>
      <c r="I40" s="1" t="s">
        <v>58</v>
      </c>
      <c r="J40" s="36">
        <v>250000</v>
      </c>
      <c r="K40" s="37" t="s">
        <v>12</v>
      </c>
      <c r="L40" s="37" t="s">
        <v>13</v>
      </c>
      <c r="M40" s="38">
        <v>4</v>
      </c>
      <c r="N40" s="44" t="s">
        <v>47</v>
      </c>
      <c r="O40" s="37" t="s">
        <v>0</v>
      </c>
      <c r="P40" s="38" t="s">
        <v>0</v>
      </c>
      <c r="Q40" s="114" t="s">
        <v>0</v>
      </c>
      <c r="R40" s="114"/>
      <c r="S40" s="114"/>
      <c r="T40" s="114"/>
      <c r="U40" s="16">
        <f>+J40*M40</f>
        <v>1000000</v>
      </c>
    </row>
    <row r="41" spans="2:21" ht="24.95" customHeight="1">
      <c r="B41" s="66"/>
      <c r="C41" s="114"/>
      <c r="D41" s="114" t="s">
        <v>20</v>
      </c>
      <c r="E41" s="10">
        <v>1200000</v>
      </c>
      <c r="F41" s="10">
        <f>U41</f>
        <v>1200000</v>
      </c>
      <c r="G41" s="10">
        <f t="shared" si="10"/>
        <v>0</v>
      </c>
      <c r="H41" s="204">
        <f t="shared" si="9"/>
        <v>0</v>
      </c>
      <c r="I41" s="1" t="s">
        <v>59</v>
      </c>
      <c r="J41" s="36">
        <v>200000</v>
      </c>
      <c r="K41" s="37" t="s">
        <v>12</v>
      </c>
      <c r="L41" s="37" t="s">
        <v>13</v>
      </c>
      <c r="M41" s="38">
        <v>6</v>
      </c>
      <c r="N41" s="44" t="s">
        <v>47</v>
      </c>
      <c r="O41" s="37"/>
      <c r="P41" s="38"/>
      <c r="Q41" s="114"/>
      <c r="R41" s="114"/>
      <c r="S41" s="114"/>
      <c r="T41" s="114"/>
      <c r="U41" s="16">
        <f>+J41*M41</f>
        <v>1200000</v>
      </c>
    </row>
    <row r="42" spans="2:21" ht="24.95" customHeight="1">
      <c r="B42" s="66" t="s">
        <v>0</v>
      </c>
      <c r="C42" s="114" t="s">
        <v>21</v>
      </c>
      <c r="D42" s="59" t="s">
        <v>37</v>
      </c>
      <c r="E42" s="10">
        <f>E43+E44+E47+E51+E56+E59</f>
        <v>17740000</v>
      </c>
      <c r="F42" s="10">
        <f>F43+F44+F47+F51+F56+F59</f>
        <v>12870000</v>
      </c>
      <c r="G42" s="10">
        <f t="shared" si="10"/>
        <v>-4870000</v>
      </c>
      <c r="H42" s="204">
        <f t="shared" si="9"/>
        <v>-27.452085682074411</v>
      </c>
      <c r="I42" s="1"/>
      <c r="J42" s="36" t="s">
        <v>0</v>
      </c>
      <c r="K42" s="37" t="s">
        <v>0</v>
      </c>
      <c r="L42" s="37" t="s">
        <v>0</v>
      </c>
      <c r="M42" s="38" t="s">
        <v>0</v>
      </c>
      <c r="N42" s="37" t="s">
        <v>0</v>
      </c>
      <c r="O42" s="37" t="s">
        <v>0</v>
      </c>
      <c r="P42" s="38" t="s">
        <v>0</v>
      </c>
      <c r="Q42" s="114" t="s">
        <v>0</v>
      </c>
      <c r="R42" s="114"/>
      <c r="S42" s="114"/>
      <c r="T42" s="114"/>
      <c r="U42" s="16">
        <f>+U43+U44+U47+U51+U56+U59</f>
        <v>12870000</v>
      </c>
    </row>
    <row r="43" spans="2:21" ht="24.95" customHeight="1">
      <c r="B43" s="66"/>
      <c r="C43" s="114"/>
      <c r="D43" s="59" t="s">
        <v>122</v>
      </c>
      <c r="E43" s="10">
        <v>1000000</v>
      </c>
      <c r="F43" s="10">
        <f>U43</f>
        <v>600000</v>
      </c>
      <c r="G43" s="10">
        <f t="shared" si="10"/>
        <v>-400000</v>
      </c>
      <c r="H43" s="204">
        <f t="shared" si="9"/>
        <v>-40</v>
      </c>
      <c r="I43" s="15" t="s">
        <v>31</v>
      </c>
      <c r="J43" s="36">
        <v>100000</v>
      </c>
      <c r="K43" s="37" t="s">
        <v>12</v>
      </c>
      <c r="L43" s="37" t="s">
        <v>13</v>
      </c>
      <c r="M43" s="38">
        <v>6</v>
      </c>
      <c r="N43" s="37" t="s">
        <v>16</v>
      </c>
      <c r="O43" s="37" t="s">
        <v>0</v>
      </c>
      <c r="P43" s="38" t="s">
        <v>0</v>
      </c>
      <c r="Q43" s="114" t="s">
        <v>0</v>
      </c>
      <c r="R43" s="114"/>
      <c r="S43" s="114"/>
      <c r="T43" s="114"/>
      <c r="U43" s="16">
        <f>+J43*M43</f>
        <v>600000</v>
      </c>
    </row>
    <row r="44" spans="2:21" ht="24.95" customHeight="1">
      <c r="B44" s="66"/>
      <c r="C44" s="114"/>
      <c r="D44" s="114" t="s">
        <v>22</v>
      </c>
      <c r="E44" s="10">
        <v>3000000</v>
      </c>
      <c r="F44" s="10">
        <f>U44</f>
        <v>3800000</v>
      </c>
      <c r="G44" s="10">
        <f t="shared" si="10"/>
        <v>800000</v>
      </c>
      <c r="H44" s="204">
        <f t="shared" si="9"/>
        <v>26.666666666666657</v>
      </c>
      <c r="I44" s="15" t="s">
        <v>32</v>
      </c>
      <c r="J44" s="41"/>
      <c r="K44" s="37"/>
      <c r="L44" s="37"/>
      <c r="M44" s="38"/>
      <c r="N44" s="44"/>
      <c r="O44" s="37"/>
      <c r="P44" s="38"/>
      <c r="Q44" s="114"/>
      <c r="R44" s="114"/>
      <c r="S44" s="114"/>
      <c r="T44" s="114"/>
      <c r="U44" s="16">
        <f>SUM(U45:U46)</f>
        <v>3800000</v>
      </c>
    </row>
    <row r="45" spans="2:21" ht="24.95" customHeight="1">
      <c r="B45" s="66"/>
      <c r="C45" s="114"/>
      <c r="D45" s="114"/>
      <c r="E45" s="10"/>
      <c r="F45" s="10"/>
      <c r="G45" s="10"/>
      <c r="H45" s="204"/>
      <c r="I45" s="1" t="s">
        <v>91</v>
      </c>
      <c r="J45" s="41">
        <v>200000</v>
      </c>
      <c r="K45" s="37" t="s">
        <v>12</v>
      </c>
      <c r="L45" s="37" t="s">
        <v>13</v>
      </c>
      <c r="M45" s="38">
        <v>4</v>
      </c>
      <c r="N45" s="44" t="s">
        <v>16</v>
      </c>
      <c r="O45" s="37"/>
      <c r="P45" s="38"/>
      <c r="Q45" s="114"/>
      <c r="R45" s="114"/>
      <c r="S45" s="114"/>
      <c r="T45" s="114"/>
      <c r="U45" s="16">
        <f>M45*J45</f>
        <v>800000</v>
      </c>
    </row>
    <row r="46" spans="2:21" ht="24.95" customHeight="1">
      <c r="B46" s="66"/>
      <c r="C46" s="114"/>
      <c r="D46" s="114"/>
      <c r="E46" s="10"/>
      <c r="F46" s="10"/>
      <c r="G46" s="10"/>
      <c r="H46" s="204"/>
      <c r="I46" s="1" t="s">
        <v>92</v>
      </c>
      <c r="J46" s="41">
        <v>250000</v>
      </c>
      <c r="K46" s="37" t="s">
        <v>12</v>
      </c>
      <c r="L46" s="37" t="s">
        <v>13</v>
      </c>
      <c r="M46" s="38">
        <v>12</v>
      </c>
      <c r="N46" s="44" t="s">
        <v>16</v>
      </c>
      <c r="O46" s="37"/>
      <c r="P46" s="38"/>
      <c r="Q46" s="114"/>
      <c r="R46" s="114"/>
      <c r="S46" s="114"/>
      <c r="T46" s="114"/>
      <c r="U46" s="16">
        <f>M46*J46</f>
        <v>3000000</v>
      </c>
    </row>
    <row r="47" spans="2:21" ht="24.95" customHeight="1">
      <c r="B47" s="66"/>
      <c r="C47" s="114"/>
      <c r="D47" s="114" t="s">
        <v>29</v>
      </c>
      <c r="E47" s="10">
        <v>1640000</v>
      </c>
      <c r="F47" s="10">
        <f>U47</f>
        <v>970000</v>
      </c>
      <c r="G47" s="10">
        <f t="shared" si="10"/>
        <v>-670000</v>
      </c>
      <c r="H47" s="204">
        <f t="shared" si="9"/>
        <v>-40.853658536585371</v>
      </c>
      <c r="I47" s="1" t="s">
        <v>29</v>
      </c>
      <c r="J47" s="41"/>
      <c r="K47" s="37"/>
      <c r="L47" s="37"/>
      <c r="M47" s="38"/>
      <c r="N47" s="44"/>
      <c r="O47" s="37"/>
      <c r="P47" s="38"/>
      <c r="Q47" s="114"/>
      <c r="R47" s="114"/>
      <c r="S47" s="114"/>
      <c r="T47" s="114"/>
      <c r="U47" s="16">
        <f>SUM(U48:U50)</f>
        <v>970000</v>
      </c>
    </row>
    <row r="48" spans="2:21" ht="24.95" customHeight="1">
      <c r="B48" s="66"/>
      <c r="C48" s="114"/>
      <c r="D48" s="114"/>
      <c r="E48" s="10"/>
      <c r="F48" s="10"/>
      <c r="G48" s="10"/>
      <c r="H48" s="204"/>
      <c r="I48" s="15" t="s">
        <v>171</v>
      </c>
      <c r="J48" s="36">
        <v>10000</v>
      </c>
      <c r="K48" s="37" t="s">
        <v>75</v>
      </c>
      <c r="L48" s="37" t="s">
        <v>84</v>
      </c>
      <c r="M48" s="38">
        <v>12</v>
      </c>
      <c r="N48" s="37" t="s">
        <v>85</v>
      </c>
      <c r="O48" s="37"/>
      <c r="P48" s="38"/>
      <c r="Q48" s="136"/>
      <c r="R48" s="136"/>
      <c r="S48" s="136"/>
      <c r="T48" s="136"/>
      <c r="U48" s="16">
        <f>J48*M48</f>
        <v>120000</v>
      </c>
    </row>
    <row r="49" spans="2:22" ht="24.95" customHeight="1">
      <c r="B49" s="66"/>
      <c r="C49" s="114"/>
      <c r="D49" s="114"/>
      <c r="E49" s="10"/>
      <c r="F49" s="10"/>
      <c r="G49" s="10"/>
      <c r="H49" s="204"/>
      <c r="I49" s="15" t="s">
        <v>172</v>
      </c>
      <c r="J49" s="36">
        <v>50000</v>
      </c>
      <c r="K49" s="37" t="s">
        <v>75</v>
      </c>
      <c r="L49" s="37" t="s">
        <v>84</v>
      </c>
      <c r="M49" s="38">
        <v>1</v>
      </c>
      <c r="N49" s="37" t="s">
        <v>85</v>
      </c>
      <c r="O49" s="37"/>
      <c r="P49" s="38"/>
      <c r="Q49" s="136"/>
      <c r="R49" s="136"/>
      <c r="S49" s="136"/>
      <c r="T49" s="136"/>
      <c r="U49" s="16">
        <f>J49*M49</f>
        <v>50000</v>
      </c>
    </row>
    <row r="50" spans="2:22" ht="24.95" customHeight="1">
      <c r="B50" s="66"/>
      <c r="C50" s="114"/>
      <c r="D50" s="114"/>
      <c r="E50" s="10"/>
      <c r="F50" s="10"/>
      <c r="G50" s="10"/>
      <c r="H50" s="204"/>
      <c r="I50" s="15" t="s">
        <v>90</v>
      </c>
      <c r="J50" s="36">
        <v>200000</v>
      </c>
      <c r="K50" s="37" t="s">
        <v>75</v>
      </c>
      <c r="L50" s="37" t="s">
        <v>84</v>
      </c>
      <c r="M50" s="38">
        <v>4</v>
      </c>
      <c r="N50" s="37" t="s">
        <v>85</v>
      </c>
      <c r="O50" s="37"/>
      <c r="P50" s="38"/>
      <c r="Q50" s="136"/>
      <c r="R50" s="136"/>
      <c r="S50" s="136"/>
      <c r="T50" s="136"/>
      <c r="U50" s="16">
        <f>M50*J50</f>
        <v>800000</v>
      </c>
    </row>
    <row r="51" spans="2:22" ht="24.95" customHeight="1">
      <c r="B51" s="66"/>
      <c r="C51" s="114"/>
      <c r="D51" s="114" t="s">
        <v>24</v>
      </c>
      <c r="E51" s="10">
        <v>2800000</v>
      </c>
      <c r="F51" s="10">
        <f>U51</f>
        <v>2700000</v>
      </c>
      <c r="G51" s="10">
        <f>F51-E51</f>
        <v>-100000</v>
      </c>
      <c r="H51" s="204">
        <f t="shared" si="9"/>
        <v>-3.5714285714285694</v>
      </c>
      <c r="I51" s="15" t="s">
        <v>24</v>
      </c>
      <c r="J51" s="36"/>
      <c r="K51" s="37"/>
      <c r="L51" s="37"/>
      <c r="M51" s="38"/>
      <c r="N51" s="37"/>
      <c r="O51" s="37"/>
      <c r="P51" s="38"/>
      <c r="Q51" s="136"/>
      <c r="R51" s="136"/>
      <c r="S51" s="136"/>
      <c r="T51" s="136"/>
      <c r="U51" s="16">
        <f>SUM(U52:U55)</f>
        <v>2700000</v>
      </c>
    </row>
    <row r="52" spans="2:22" s="230" customFormat="1" ht="24.95" customHeight="1">
      <c r="B52" s="228"/>
      <c r="C52" s="223"/>
      <c r="D52" s="223"/>
      <c r="E52" s="224"/>
      <c r="F52" s="224"/>
      <c r="G52" s="224"/>
      <c r="H52" s="225"/>
      <c r="I52" s="15" t="s">
        <v>173</v>
      </c>
      <c r="J52" s="36">
        <v>10000</v>
      </c>
      <c r="K52" s="37" t="s">
        <v>75</v>
      </c>
      <c r="L52" s="37" t="s">
        <v>84</v>
      </c>
      <c r="M52" s="38">
        <v>26</v>
      </c>
      <c r="N52" s="37" t="s">
        <v>152</v>
      </c>
      <c r="O52" s="37"/>
      <c r="P52" s="38"/>
      <c r="Q52" s="136"/>
      <c r="R52" s="136"/>
      <c r="S52" s="136"/>
      <c r="T52" s="136"/>
      <c r="U52" s="16">
        <f>J52*M52</f>
        <v>260000</v>
      </c>
      <c r="V52" s="229"/>
    </row>
    <row r="53" spans="2:22" s="230" customFormat="1" ht="24.95" customHeight="1">
      <c r="B53" s="228"/>
      <c r="C53" s="223"/>
      <c r="D53" s="223"/>
      <c r="E53" s="224"/>
      <c r="F53" s="224"/>
      <c r="G53" s="224"/>
      <c r="H53" s="225"/>
      <c r="I53" s="15" t="s">
        <v>174</v>
      </c>
      <c r="J53" s="36">
        <v>40000</v>
      </c>
      <c r="K53" s="37" t="s">
        <v>75</v>
      </c>
      <c r="L53" s="37" t="s">
        <v>84</v>
      </c>
      <c r="M53" s="38">
        <v>26</v>
      </c>
      <c r="N53" s="37" t="s">
        <v>152</v>
      </c>
      <c r="O53" s="37"/>
      <c r="P53" s="38"/>
      <c r="Q53" s="136"/>
      <c r="R53" s="136"/>
      <c r="S53" s="136"/>
      <c r="T53" s="136"/>
      <c r="U53" s="16">
        <f>J53*M53</f>
        <v>1040000</v>
      </c>
      <c r="V53" s="229"/>
    </row>
    <row r="54" spans="2:22" ht="24.95" customHeight="1">
      <c r="B54" s="66"/>
      <c r="C54" s="114"/>
      <c r="D54" s="114"/>
      <c r="E54" s="10"/>
      <c r="F54" s="215"/>
      <c r="G54" s="10"/>
      <c r="H54" s="204"/>
      <c r="I54" s="15" t="s">
        <v>107</v>
      </c>
      <c r="J54" s="36">
        <v>1000000</v>
      </c>
      <c r="K54" s="37" t="s">
        <v>75</v>
      </c>
      <c r="L54" s="37" t="s">
        <v>84</v>
      </c>
      <c r="M54" s="38">
        <v>1</v>
      </c>
      <c r="N54" s="37" t="s">
        <v>85</v>
      </c>
      <c r="O54" s="37"/>
      <c r="P54" s="38"/>
      <c r="Q54" s="136"/>
      <c r="R54" s="136"/>
      <c r="S54" s="136"/>
      <c r="T54" s="136"/>
      <c r="U54" s="16">
        <f>J54*M54</f>
        <v>1000000</v>
      </c>
    </row>
    <row r="55" spans="2:22" ht="24.95" customHeight="1">
      <c r="B55" s="66"/>
      <c r="C55" s="114"/>
      <c r="D55" s="114"/>
      <c r="E55" s="10"/>
      <c r="F55" s="10"/>
      <c r="G55" s="10"/>
      <c r="H55" s="204"/>
      <c r="I55" s="1" t="s">
        <v>108</v>
      </c>
      <c r="J55" s="41">
        <v>100000</v>
      </c>
      <c r="K55" s="44" t="s">
        <v>12</v>
      </c>
      <c r="L55" s="37" t="s">
        <v>13</v>
      </c>
      <c r="M55" s="38">
        <v>4</v>
      </c>
      <c r="N55" s="44" t="s">
        <v>14</v>
      </c>
      <c r="O55" s="37"/>
      <c r="P55" s="38"/>
      <c r="Q55" s="114"/>
      <c r="R55" s="114"/>
      <c r="S55" s="114"/>
      <c r="T55" s="114"/>
      <c r="U55" s="16">
        <f>J55*M55</f>
        <v>400000</v>
      </c>
    </row>
    <row r="56" spans="2:22" ht="24.95" customHeight="1">
      <c r="B56" s="66"/>
      <c r="C56" s="114"/>
      <c r="D56" s="114" t="s">
        <v>23</v>
      </c>
      <c r="E56" s="10">
        <v>2300000</v>
      </c>
      <c r="F56" s="10">
        <f>U56</f>
        <v>1600000</v>
      </c>
      <c r="G56" s="10">
        <f>F56-E56</f>
        <v>-700000</v>
      </c>
      <c r="H56" s="204">
        <f t="shared" si="9"/>
        <v>-30.434782608695656</v>
      </c>
      <c r="I56" s="15" t="s">
        <v>23</v>
      </c>
      <c r="J56" s="36"/>
      <c r="K56" s="37"/>
      <c r="L56" s="37"/>
      <c r="M56" s="38"/>
      <c r="N56" s="44"/>
      <c r="O56" s="37"/>
      <c r="P56" s="38"/>
      <c r="Q56" s="114"/>
      <c r="R56" s="114"/>
      <c r="S56" s="114"/>
      <c r="T56" s="114"/>
      <c r="U56" s="16">
        <f>SUM(U57:U58)</f>
        <v>1600000</v>
      </c>
    </row>
    <row r="57" spans="2:22" ht="24.95" customHeight="1">
      <c r="B57" s="66"/>
      <c r="C57" s="114"/>
      <c r="D57" s="114"/>
      <c r="E57" s="10"/>
      <c r="F57" s="10"/>
      <c r="G57" s="10"/>
      <c r="H57" s="204"/>
      <c r="I57" s="1" t="s">
        <v>77</v>
      </c>
      <c r="J57" s="36">
        <v>100000</v>
      </c>
      <c r="K57" s="37" t="s">
        <v>12</v>
      </c>
      <c r="L57" s="37" t="s">
        <v>13</v>
      </c>
      <c r="M57" s="38">
        <v>12</v>
      </c>
      <c r="N57" s="44" t="s">
        <v>14</v>
      </c>
      <c r="O57" s="37"/>
      <c r="P57" s="38"/>
      <c r="Q57" s="114"/>
      <c r="R57" s="114"/>
      <c r="S57" s="114"/>
      <c r="T57" s="114"/>
      <c r="U57" s="16">
        <f>J57*M57</f>
        <v>1200000</v>
      </c>
    </row>
    <row r="58" spans="2:22" ht="24.95" customHeight="1">
      <c r="B58" s="66"/>
      <c r="C58" s="114"/>
      <c r="D58" s="114"/>
      <c r="E58" s="10"/>
      <c r="F58" s="10"/>
      <c r="G58" s="10"/>
      <c r="H58" s="204"/>
      <c r="I58" s="1" t="s">
        <v>106</v>
      </c>
      <c r="J58" s="36">
        <v>100000</v>
      </c>
      <c r="K58" s="44" t="s">
        <v>75</v>
      </c>
      <c r="L58" s="37" t="s">
        <v>13</v>
      </c>
      <c r="M58" s="38">
        <v>4</v>
      </c>
      <c r="N58" s="44" t="s">
        <v>16</v>
      </c>
      <c r="O58" s="37"/>
      <c r="P58" s="38"/>
      <c r="Q58" s="114"/>
      <c r="R58" s="114"/>
      <c r="S58" s="114"/>
      <c r="T58" s="114"/>
      <c r="U58" s="16">
        <f>J58*M58</f>
        <v>400000</v>
      </c>
    </row>
    <row r="59" spans="2:22" ht="24.95" customHeight="1">
      <c r="B59" s="66"/>
      <c r="C59" s="114"/>
      <c r="D59" s="59" t="s">
        <v>64</v>
      </c>
      <c r="E59" s="10">
        <v>7000000</v>
      </c>
      <c r="F59" s="10">
        <f>U59</f>
        <v>3200000</v>
      </c>
      <c r="G59" s="10">
        <f t="shared" ref="G59" si="11">F59-E59</f>
        <v>-3800000</v>
      </c>
      <c r="H59" s="204">
        <f t="shared" ref="H59" si="12">F59/E59*100-100</f>
        <v>-54.285714285714285</v>
      </c>
      <c r="I59" s="1" t="s">
        <v>64</v>
      </c>
      <c r="J59" s="36"/>
      <c r="K59" s="37"/>
      <c r="L59" s="37"/>
      <c r="M59" s="38"/>
      <c r="N59" s="44"/>
      <c r="O59" s="37"/>
      <c r="P59" s="38"/>
      <c r="Q59" s="114"/>
      <c r="R59" s="114"/>
      <c r="S59" s="114"/>
      <c r="T59" s="114"/>
      <c r="U59" s="16">
        <f>SUM(U60:U61)</f>
        <v>3200000</v>
      </c>
    </row>
    <row r="60" spans="2:22" ht="24.95" customHeight="1">
      <c r="B60" s="66"/>
      <c r="C60" s="112"/>
      <c r="D60" s="115"/>
      <c r="E60" s="10"/>
      <c r="F60" s="10"/>
      <c r="G60" s="10"/>
      <c r="H60" s="204"/>
      <c r="I60" s="1" t="s">
        <v>76</v>
      </c>
      <c r="J60" s="36">
        <v>500000</v>
      </c>
      <c r="K60" s="37" t="s">
        <v>12</v>
      </c>
      <c r="L60" s="44" t="s">
        <v>137</v>
      </c>
      <c r="M60" s="38">
        <v>4</v>
      </c>
      <c r="N60" s="44" t="s">
        <v>89</v>
      </c>
      <c r="O60" s="37" t="s">
        <v>0</v>
      </c>
      <c r="P60" s="38"/>
      <c r="Q60" s="114"/>
      <c r="R60" s="114"/>
      <c r="S60" s="114"/>
      <c r="T60" s="114"/>
      <c r="U60" s="16">
        <f>J60*M60</f>
        <v>2000000</v>
      </c>
    </row>
    <row r="61" spans="2:22" ht="24.95" customHeight="1">
      <c r="B61" s="66"/>
      <c r="C61" s="112"/>
      <c r="D61" s="115"/>
      <c r="E61" s="10"/>
      <c r="F61" s="10"/>
      <c r="G61" s="10"/>
      <c r="H61" s="204"/>
      <c r="I61" s="1" t="s">
        <v>138</v>
      </c>
      <c r="J61" s="36">
        <v>300000</v>
      </c>
      <c r="K61" s="44" t="s">
        <v>75</v>
      </c>
      <c r="L61" s="37" t="s">
        <v>13</v>
      </c>
      <c r="M61" s="38">
        <v>4</v>
      </c>
      <c r="N61" s="44" t="s">
        <v>16</v>
      </c>
      <c r="O61" s="37"/>
      <c r="P61" s="38"/>
      <c r="Q61" s="114"/>
      <c r="R61" s="114"/>
      <c r="S61" s="114"/>
      <c r="T61" s="114"/>
      <c r="U61" s="16">
        <f>J61*M61</f>
        <v>1200000</v>
      </c>
    </row>
    <row r="62" spans="2:22" ht="24.95" customHeight="1">
      <c r="B62" s="75" t="s">
        <v>79</v>
      </c>
      <c r="C62" s="397" t="s">
        <v>80</v>
      </c>
      <c r="D62" s="398"/>
      <c r="E62" s="82">
        <f>SUM(E63)</f>
        <v>4000000</v>
      </c>
      <c r="F62" s="82">
        <f>SUM(F63)</f>
        <v>3300000</v>
      </c>
      <c r="G62" s="82">
        <f t="shared" si="10"/>
        <v>-700000</v>
      </c>
      <c r="H62" s="217">
        <f t="shared" si="9"/>
        <v>-17.5</v>
      </c>
      <c r="I62" s="76"/>
      <c r="J62" s="77"/>
      <c r="K62" s="78"/>
      <c r="L62" s="78"/>
      <c r="M62" s="79"/>
      <c r="N62" s="78"/>
      <c r="O62" s="78"/>
      <c r="P62" s="79"/>
      <c r="Q62" s="78"/>
      <c r="R62" s="80"/>
      <c r="S62" s="80"/>
      <c r="T62" s="80"/>
      <c r="U62" s="81">
        <f>SUM(U63)</f>
        <v>3300000</v>
      </c>
    </row>
    <row r="63" spans="2:22" ht="24.95" customHeight="1">
      <c r="B63" s="75"/>
      <c r="C63" s="80" t="s">
        <v>81</v>
      </c>
      <c r="D63" s="59" t="s">
        <v>37</v>
      </c>
      <c r="E63" s="82">
        <v>4000000</v>
      </c>
      <c r="F63" s="82">
        <f>SUM(F65,F67,F64)</f>
        <v>3300000</v>
      </c>
      <c r="G63" s="10">
        <f t="shared" si="10"/>
        <v>-700000</v>
      </c>
      <c r="H63" s="217"/>
      <c r="I63" s="83"/>
      <c r="J63" s="77"/>
      <c r="K63" s="78"/>
      <c r="L63" s="78"/>
      <c r="M63" s="79"/>
      <c r="N63" s="78"/>
      <c r="O63" s="78"/>
      <c r="P63" s="79"/>
      <c r="Q63" s="78"/>
      <c r="R63" s="80"/>
      <c r="S63" s="80"/>
      <c r="T63" s="80"/>
      <c r="U63" s="81">
        <f>U64+U65+U67</f>
        <v>3300000</v>
      </c>
    </row>
    <row r="64" spans="2:22" ht="24.95" customHeight="1">
      <c r="B64" s="75"/>
      <c r="C64" s="80"/>
      <c r="D64" s="80" t="s">
        <v>82</v>
      </c>
      <c r="E64" s="82">
        <v>1000000</v>
      </c>
      <c r="F64" s="82">
        <f>U64</f>
        <v>1000000</v>
      </c>
      <c r="G64" s="10">
        <f t="shared" si="10"/>
        <v>0</v>
      </c>
      <c r="H64" s="217"/>
      <c r="I64" s="83" t="s">
        <v>187</v>
      </c>
      <c r="J64" s="77">
        <v>1000000</v>
      </c>
      <c r="K64" s="78" t="s">
        <v>83</v>
      </c>
      <c r="L64" s="78" t="s">
        <v>84</v>
      </c>
      <c r="M64" s="79">
        <v>1</v>
      </c>
      <c r="N64" s="78" t="s">
        <v>85</v>
      </c>
      <c r="O64" s="78"/>
      <c r="P64" s="79"/>
      <c r="Q64" s="78"/>
      <c r="R64" s="80"/>
      <c r="S64" s="80"/>
      <c r="T64" s="80"/>
      <c r="U64" s="81">
        <f>+J64*M64</f>
        <v>1000000</v>
      </c>
    </row>
    <row r="65" spans="2:21" ht="24.95" customHeight="1">
      <c r="B65" s="75"/>
      <c r="C65" s="80"/>
      <c r="D65" s="80" t="s">
        <v>86</v>
      </c>
      <c r="E65" s="82">
        <v>2000000</v>
      </c>
      <c r="F65" s="82">
        <f>U65</f>
        <v>1300000</v>
      </c>
      <c r="G65" s="10">
        <f t="shared" si="10"/>
        <v>-700000</v>
      </c>
      <c r="H65" s="217">
        <f t="shared" ref="H65:H70" si="13">F65/E65*100-100</f>
        <v>-35</v>
      </c>
      <c r="I65" s="83" t="s">
        <v>86</v>
      </c>
      <c r="J65" s="77"/>
      <c r="K65" s="78"/>
      <c r="L65" s="78"/>
      <c r="M65" s="79"/>
      <c r="N65" s="78"/>
      <c r="O65" s="78"/>
      <c r="P65" s="79"/>
      <c r="Q65" s="78"/>
      <c r="R65" s="80"/>
      <c r="S65" s="80"/>
      <c r="T65" s="80"/>
      <c r="U65" s="81">
        <f>SUM(U66:U66)</f>
        <v>1300000</v>
      </c>
    </row>
    <row r="66" spans="2:21" ht="24.95" customHeight="1">
      <c r="B66" s="75"/>
      <c r="C66" s="80"/>
      <c r="D66" s="80"/>
      <c r="E66" s="82"/>
      <c r="F66" s="82"/>
      <c r="G66" s="82"/>
      <c r="H66" s="217"/>
      <c r="I66" s="83" t="s">
        <v>87</v>
      </c>
      <c r="J66" s="77"/>
      <c r="K66" s="78"/>
      <c r="L66" s="78"/>
      <c r="M66" s="79"/>
      <c r="N66" s="78"/>
      <c r="O66" s="78"/>
      <c r="P66" s="79"/>
      <c r="Q66" s="78"/>
      <c r="R66" s="80"/>
      <c r="S66" s="80"/>
      <c r="T66" s="80"/>
      <c r="U66" s="81">
        <v>1300000</v>
      </c>
    </row>
    <row r="67" spans="2:21" ht="24.95" customHeight="1">
      <c r="B67" s="75"/>
      <c r="C67" s="80"/>
      <c r="D67" s="80" t="s">
        <v>88</v>
      </c>
      <c r="E67" s="82">
        <v>1000000</v>
      </c>
      <c r="F67" s="82">
        <f>U67</f>
        <v>1000000</v>
      </c>
      <c r="G67" s="82">
        <f t="shared" si="10"/>
        <v>0</v>
      </c>
      <c r="H67" s="217">
        <f t="shared" si="13"/>
        <v>0</v>
      </c>
      <c r="I67" s="83" t="s">
        <v>88</v>
      </c>
      <c r="J67" s="77">
        <v>1000000</v>
      </c>
      <c r="K67" s="78" t="s">
        <v>83</v>
      </c>
      <c r="L67" s="78" t="s">
        <v>84</v>
      </c>
      <c r="M67" s="79">
        <v>1</v>
      </c>
      <c r="N67" s="78" t="s">
        <v>89</v>
      </c>
      <c r="O67" s="78"/>
      <c r="P67" s="79"/>
      <c r="Q67" s="80"/>
      <c r="R67" s="80"/>
      <c r="S67" s="80"/>
      <c r="T67" s="80"/>
      <c r="U67" s="81">
        <f>+J67*M67</f>
        <v>1000000</v>
      </c>
    </row>
    <row r="68" spans="2:21" ht="24.95" customHeight="1">
      <c r="B68" s="60" t="s">
        <v>38</v>
      </c>
      <c r="C68" s="395" t="s">
        <v>44</v>
      </c>
      <c r="D68" s="396"/>
      <c r="E68" s="10">
        <f>E69+E82+E91</f>
        <v>23102000</v>
      </c>
      <c r="F68" s="10">
        <f>F69+F82+F91</f>
        <v>17550000</v>
      </c>
      <c r="G68" s="10">
        <f>G69+G82+G91</f>
        <v>-5552000</v>
      </c>
      <c r="H68" s="204">
        <f t="shared" si="13"/>
        <v>-24.032551294260244</v>
      </c>
      <c r="I68" s="15"/>
      <c r="J68" s="36"/>
      <c r="K68" s="243"/>
      <c r="L68" s="37"/>
      <c r="M68" s="38"/>
      <c r="N68" s="37"/>
      <c r="O68" s="37"/>
      <c r="P68" s="38"/>
      <c r="Q68" s="114"/>
      <c r="R68" s="114"/>
      <c r="S68" s="114"/>
      <c r="T68" s="114"/>
      <c r="U68" s="16">
        <f>U69+U82+U91</f>
        <v>17550000</v>
      </c>
    </row>
    <row r="69" spans="2:21" ht="30.75" customHeight="1">
      <c r="B69" s="66"/>
      <c r="C69" s="69" t="s">
        <v>123</v>
      </c>
      <c r="D69" s="59" t="s">
        <v>37</v>
      </c>
      <c r="E69" s="10">
        <v>5342000</v>
      </c>
      <c r="F69" s="10">
        <f>SUM(F70:F78)</f>
        <v>4880000</v>
      </c>
      <c r="G69" s="10">
        <f>F69-E69</f>
        <v>-462000</v>
      </c>
      <c r="H69" s="204">
        <f>F69/E69*100-100</f>
        <v>-8.6484462748034474</v>
      </c>
      <c r="I69" s="1"/>
      <c r="J69" s="36"/>
      <c r="K69" s="37"/>
      <c r="L69" s="37"/>
      <c r="M69" s="38"/>
      <c r="N69" s="37"/>
      <c r="O69" s="37"/>
      <c r="P69" s="38"/>
      <c r="Q69" s="37"/>
      <c r="R69" s="37"/>
      <c r="S69" s="38"/>
      <c r="T69" s="37"/>
      <c r="U69" s="16">
        <f>+U70+U71+U72+U73+U74+U77+U78</f>
        <v>4880000</v>
      </c>
    </row>
    <row r="70" spans="2:21" ht="24.95" customHeight="1">
      <c r="B70" s="66"/>
      <c r="C70" s="136"/>
      <c r="D70" s="136" t="s">
        <v>150</v>
      </c>
      <c r="E70" s="10">
        <v>100000</v>
      </c>
      <c r="F70" s="10">
        <f>U70</f>
        <v>330000</v>
      </c>
      <c r="G70" s="10">
        <f t="shared" si="10"/>
        <v>230000</v>
      </c>
      <c r="H70" s="204">
        <f t="shared" si="13"/>
        <v>230</v>
      </c>
      <c r="I70" s="233" t="s">
        <v>150</v>
      </c>
      <c r="J70" s="36">
        <v>330000</v>
      </c>
      <c r="K70" s="37" t="s">
        <v>75</v>
      </c>
      <c r="L70" s="37" t="s">
        <v>84</v>
      </c>
      <c r="M70" s="38">
        <v>1</v>
      </c>
      <c r="N70" s="37" t="s">
        <v>85</v>
      </c>
      <c r="O70" s="37"/>
      <c r="P70" s="38"/>
      <c r="Q70" s="37"/>
      <c r="R70" s="37"/>
      <c r="S70" s="38"/>
      <c r="T70" s="37"/>
      <c r="U70" s="16">
        <f>M70*J70</f>
        <v>330000</v>
      </c>
    </row>
    <row r="71" spans="2:21" ht="24.95" customHeight="1">
      <c r="B71" s="66"/>
      <c r="C71" s="136"/>
      <c r="D71" s="136" t="s">
        <v>151</v>
      </c>
      <c r="E71" s="10">
        <v>480000</v>
      </c>
      <c r="F71" s="10">
        <f>U71</f>
        <v>700000</v>
      </c>
      <c r="G71" s="10">
        <f t="shared" si="10"/>
        <v>220000</v>
      </c>
      <c r="H71" s="204"/>
      <c r="I71" s="233" t="s">
        <v>151</v>
      </c>
      <c r="J71" s="36">
        <v>20000</v>
      </c>
      <c r="K71" s="37" t="s">
        <v>75</v>
      </c>
      <c r="L71" s="37" t="s">
        <v>84</v>
      </c>
      <c r="M71" s="38">
        <v>35</v>
      </c>
      <c r="N71" s="37" t="s">
        <v>152</v>
      </c>
      <c r="O71" s="37" t="s">
        <v>84</v>
      </c>
      <c r="P71" s="38">
        <v>1</v>
      </c>
      <c r="Q71" s="37" t="s">
        <v>85</v>
      </c>
      <c r="R71" s="37"/>
      <c r="S71" s="38"/>
      <c r="T71" s="37"/>
      <c r="U71" s="16">
        <f>J71*M71*P71</f>
        <v>700000</v>
      </c>
    </row>
    <row r="72" spans="2:21" ht="24.95" customHeight="1">
      <c r="B72" s="66"/>
      <c r="C72" s="136"/>
      <c r="D72" s="136" t="s">
        <v>153</v>
      </c>
      <c r="E72" s="10">
        <v>384000</v>
      </c>
      <c r="F72" s="10">
        <f>U72</f>
        <v>700000</v>
      </c>
      <c r="G72" s="10">
        <f t="shared" si="10"/>
        <v>316000</v>
      </c>
      <c r="H72" s="204"/>
      <c r="I72" s="233" t="s">
        <v>153</v>
      </c>
      <c r="J72" s="36">
        <v>20000</v>
      </c>
      <c r="K72" s="37" t="s">
        <v>75</v>
      </c>
      <c r="L72" s="37" t="s">
        <v>84</v>
      </c>
      <c r="M72" s="38">
        <v>35</v>
      </c>
      <c r="N72" s="37" t="s">
        <v>152</v>
      </c>
      <c r="O72" s="37" t="s">
        <v>84</v>
      </c>
      <c r="P72" s="38">
        <v>1</v>
      </c>
      <c r="Q72" s="37" t="s">
        <v>85</v>
      </c>
      <c r="R72" s="37"/>
      <c r="S72" s="38"/>
      <c r="T72" s="37"/>
      <c r="U72" s="16">
        <f>J72*M72*P72</f>
        <v>700000</v>
      </c>
    </row>
    <row r="73" spans="2:21" ht="24.95" customHeight="1">
      <c r="B73" s="66"/>
      <c r="C73" s="136"/>
      <c r="D73" s="136" t="s">
        <v>154</v>
      </c>
      <c r="E73" s="10">
        <v>1408000</v>
      </c>
      <c r="F73" s="10">
        <f>U73</f>
        <v>1400000</v>
      </c>
      <c r="G73" s="10">
        <f t="shared" ref="G73:G81" si="14">F73-E73</f>
        <v>-8000</v>
      </c>
      <c r="H73" s="204">
        <f>F73/E73*100-100</f>
        <v>-0.56818181818182723</v>
      </c>
      <c r="I73" s="233" t="s">
        <v>154</v>
      </c>
      <c r="J73" s="36">
        <v>20000</v>
      </c>
      <c r="K73" s="37" t="s">
        <v>75</v>
      </c>
      <c r="L73" s="37" t="s">
        <v>84</v>
      </c>
      <c r="M73" s="38">
        <v>35</v>
      </c>
      <c r="N73" s="37" t="s">
        <v>152</v>
      </c>
      <c r="O73" s="37" t="s">
        <v>84</v>
      </c>
      <c r="P73" s="38">
        <v>2</v>
      </c>
      <c r="Q73" s="136" t="s">
        <v>85</v>
      </c>
      <c r="R73" s="136"/>
      <c r="S73" s="136"/>
      <c r="T73" s="136"/>
      <c r="U73" s="16">
        <f>P73*M73*J73</f>
        <v>1400000</v>
      </c>
    </row>
    <row r="74" spans="2:21" ht="24.95" customHeight="1">
      <c r="B74" s="66"/>
      <c r="C74" s="136"/>
      <c r="D74" s="136" t="s">
        <v>155</v>
      </c>
      <c r="E74" s="10">
        <v>1500000</v>
      </c>
      <c r="F74" s="10">
        <f>U74</f>
        <v>800000</v>
      </c>
      <c r="G74" s="10">
        <f t="shared" si="14"/>
        <v>-700000</v>
      </c>
      <c r="H74" s="204"/>
      <c r="I74" s="233" t="s">
        <v>155</v>
      </c>
      <c r="J74" s="36"/>
      <c r="K74" s="37"/>
      <c r="L74" s="37"/>
      <c r="M74" s="38"/>
      <c r="N74" s="37"/>
      <c r="O74" s="37"/>
      <c r="P74" s="38"/>
      <c r="Q74" s="136"/>
      <c r="R74" s="136"/>
      <c r="S74" s="136"/>
      <c r="T74" s="136"/>
      <c r="U74" s="16">
        <f>U75+U76</f>
        <v>800000</v>
      </c>
    </row>
    <row r="75" spans="2:21" ht="24.95" customHeight="1">
      <c r="B75" s="66"/>
      <c r="C75" s="136"/>
      <c r="D75" s="136"/>
      <c r="E75" s="10"/>
      <c r="F75" s="10"/>
      <c r="G75" s="10">
        <f t="shared" si="14"/>
        <v>0</v>
      </c>
      <c r="H75" s="204"/>
      <c r="I75" s="233" t="s">
        <v>156</v>
      </c>
      <c r="J75" s="36">
        <v>20000</v>
      </c>
      <c r="K75" s="37" t="s">
        <v>75</v>
      </c>
      <c r="L75" s="37" t="s">
        <v>84</v>
      </c>
      <c r="M75" s="38">
        <v>20</v>
      </c>
      <c r="N75" s="37" t="s">
        <v>152</v>
      </c>
      <c r="O75" s="37" t="s">
        <v>84</v>
      </c>
      <c r="P75" s="38">
        <v>1</v>
      </c>
      <c r="Q75" s="136" t="s">
        <v>85</v>
      </c>
      <c r="R75" s="136"/>
      <c r="S75" s="136"/>
      <c r="T75" s="136"/>
      <c r="U75" s="16">
        <f>P75*M75*J75</f>
        <v>400000</v>
      </c>
    </row>
    <row r="76" spans="2:21" ht="24.95" customHeight="1">
      <c r="B76" s="66"/>
      <c r="C76" s="136"/>
      <c r="D76" s="136"/>
      <c r="E76" s="10"/>
      <c r="F76" s="10"/>
      <c r="G76" s="10">
        <f t="shared" si="14"/>
        <v>0</v>
      </c>
      <c r="H76" s="204"/>
      <c r="I76" s="233" t="s">
        <v>157</v>
      </c>
      <c r="J76" s="36">
        <v>20000</v>
      </c>
      <c r="K76" s="37" t="s">
        <v>75</v>
      </c>
      <c r="L76" s="37" t="s">
        <v>84</v>
      </c>
      <c r="M76" s="38">
        <v>20</v>
      </c>
      <c r="N76" s="37" t="s">
        <v>152</v>
      </c>
      <c r="O76" s="37" t="s">
        <v>84</v>
      </c>
      <c r="P76" s="38">
        <v>1</v>
      </c>
      <c r="Q76" s="136" t="s">
        <v>85</v>
      </c>
      <c r="R76" s="136"/>
      <c r="S76" s="136"/>
      <c r="T76" s="136"/>
      <c r="U76" s="16">
        <f>P76*M76*J76</f>
        <v>400000</v>
      </c>
    </row>
    <row r="77" spans="2:21" ht="24.95" customHeight="1">
      <c r="B77" s="66"/>
      <c r="C77" s="136"/>
      <c r="D77" s="136" t="s">
        <v>158</v>
      </c>
      <c r="E77" s="10">
        <v>320000</v>
      </c>
      <c r="F77" s="10">
        <f>U77</f>
        <v>350000</v>
      </c>
      <c r="G77" s="10">
        <f t="shared" si="14"/>
        <v>30000</v>
      </c>
      <c r="H77" s="204">
        <f t="shared" ref="H77:H78" si="15">F77/E77*100-100</f>
        <v>9.375</v>
      </c>
      <c r="I77" s="233" t="s">
        <v>158</v>
      </c>
      <c r="J77" s="36">
        <v>10000</v>
      </c>
      <c r="K77" s="37" t="s">
        <v>75</v>
      </c>
      <c r="L77" s="37" t="s">
        <v>84</v>
      </c>
      <c r="M77" s="38">
        <v>35</v>
      </c>
      <c r="N77" s="37" t="s">
        <v>152</v>
      </c>
      <c r="O77" s="37" t="s">
        <v>84</v>
      </c>
      <c r="P77" s="38">
        <v>1</v>
      </c>
      <c r="Q77" s="136" t="s">
        <v>85</v>
      </c>
      <c r="R77" s="136"/>
      <c r="S77" s="136"/>
      <c r="T77" s="136"/>
      <c r="U77" s="16">
        <f>P77*M77*J77</f>
        <v>350000</v>
      </c>
    </row>
    <row r="78" spans="2:21" ht="24.95" customHeight="1">
      <c r="B78" s="66"/>
      <c r="C78" s="136"/>
      <c r="D78" s="136" t="s">
        <v>159</v>
      </c>
      <c r="E78" s="10">
        <v>1150000</v>
      </c>
      <c r="F78" s="10">
        <f>U78</f>
        <v>600000</v>
      </c>
      <c r="G78" s="10">
        <f t="shared" si="14"/>
        <v>-550000</v>
      </c>
      <c r="H78" s="204">
        <f t="shared" si="15"/>
        <v>-47.826086956521742</v>
      </c>
      <c r="I78" s="233" t="s">
        <v>159</v>
      </c>
      <c r="J78" s="36"/>
      <c r="K78" s="37"/>
      <c r="L78" s="37"/>
      <c r="M78" s="38"/>
      <c r="N78" s="37"/>
      <c r="O78" s="37"/>
      <c r="P78" s="38"/>
      <c r="Q78" s="136"/>
      <c r="R78" s="136"/>
      <c r="S78" s="136"/>
      <c r="T78" s="136"/>
      <c r="U78" s="16">
        <f>SUM(U79:U81)</f>
        <v>600000</v>
      </c>
    </row>
    <row r="79" spans="2:21" ht="24.95" customHeight="1">
      <c r="B79" s="66"/>
      <c r="C79" s="136"/>
      <c r="D79" s="136"/>
      <c r="E79" s="10"/>
      <c r="F79" s="10"/>
      <c r="G79" s="10">
        <f t="shared" si="14"/>
        <v>0</v>
      </c>
      <c r="H79" s="204"/>
      <c r="I79" s="233" t="s">
        <v>160</v>
      </c>
      <c r="J79" s="38">
        <v>50000</v>
      </c>
      <c r="K79" s="37" t="s">
        <v>75</v>
      </c>
      <c r="L79" s="37" t="s">
        <v>84</v>
      </c>
      <c r="M79" s="38">
        <v>6</v>
      </c>
      <c r="N79" s="37" t="s">
        <v>152</v>
      </c>
      <c r="O79" s="37" t="s">
        <v>84</v>
      </c>
      <c r="P79" s="38">
        <v>1</v>
      </c>
      <c r="Q79" s="136" t="s">
        <v>85</v>
      </c>
      <c r="R79" s="136"/>
      <c r="S79" s="136"/>
      <c r="T79" s="136"/>
      <c r="U79" s="16">
        <f>J79*M79*P79</f>
        <v>300000</v>
      </c>
    </row>
    <row r="80" spans="2:21" ht="24.95" customHeight="1">
      <c r="B80" s="66"/>
      <c r="C80" s="136"/>
      <c r="D80" s="136"/>
      <c r="E80" s="10"/>
      <c r="F80" s="10"/>
      <c r="G80" s="10">
        <f t="shared" si="14"/>
        <v>0</v>
      </c>
      <c r="H80" s="204"/>
      <c r="I80" s="233" t="s">
        <v>161</v>
      </c>
      <c r="J80" s="36">
        <v>20000</v>
      </c>
      <c r="K80" s="37" t="s">
        <v>75</v>
      </c>
      <c r="L80" s="37" t="s">
        <v>84</v>
      </c>
      <c r="M80" s="38">
        <v>5</v>
      </c>
      <c r="N80" s="37" t="s">
        <v>152</v>
      </c>
      <c r="O80" s="37" t="s">
        <v>84</v>
      </c>
      <c r="P80" s="38">
        <v>1</v>
      </c>
      <c r="Q80" s="136" t="s">
        <v>85</v>
      </c>
      <c r="R80" s="136"/>
      <c r="S80" s="136"/>
      <c r="T80" s="136"/>
      <c r="U80" s="16">
        <f>M80*J80*P80</f>
        <v>100000</v>
      </c>
    </row>
    <row r="81" spans="2:21" ht="24.95" customHeight="1">
      <c r="B81" s="66"/>
      <c r="C81" s="136"/>
      <c r="D81" s="136"/>
      <c r="E81" s="10"/>
      <c r="F81" s="10"/>
      <c r="G81" s="10">
        <f t="shared" si="14"/>
        <v>0</v>
      </c>
      <c r="H81" s="204"/>
      <c r="I81" s="233" t="s">
        <v>162</v>
      </c>
      <c r="J81" s="36"/>
      <c r="K81" s="37"/>
      <c r="L81" s="37"/>
      <c r="M81" s="38"/>
      <c r="N81" s="37"/>
      <c r="O81" s="37"/>
      <c r="P81" s="38"/>
      <c r="Q81" s="136"/>
      <c r="R81" s="136"/>
      <c r="S81" s="136"/>
      <c r="T81" s="136"/>
      <c r="U81" s="16">
        <v>200000</v>
      </c>
    </row>
    <row r="82" spans="2:21" ht="30" customHeight="1">
      <c r="B82" s="66"/>
      <c r="C82" s="234" t="s">
        <v>74</v>
      </c>
      <c r="D82" s="136" t="s">
        <v>141</v>
      </c>
      <c r="E82" s="10">
        <f>SUM(E83,E87,E90)</f>
        <v>11660000</v>
      </c>
      <c r="F82" s="10">
        <f>SUM(F83,F87,F90)</f>
        <v>10420000</v>
      </c>
      <c r="G82" s="10">
        <f t="shared" ref="G82:G95" si="16">F82-E82</f>
        <v>-1240000</v>
      </c>
      <c r="H82" s="204">
        <f t="shared" ref="H82:H87" si="17">F82/E82*100-100</f>
        <v>-10.63464837049743</v>
      </c>
      <c r="I82" s="15"/>
      <c r="J82" s="36"/>
      <c r="K82" s="37"/>
      <c r="L82" s="37"/>
      <c r="M82" s="38"/>
      <c r="N82" s="37"/>
      <c r="O82" s="37"/>
      <c r="P82" s="38"/>
      <c r="Q82" s="136"/>
      <c r="R82" s="136"/>
      <c r="S82" s="136"/>
      <c r="T82" s="136"/>
      <c r="U82" s="16">
        <f>+U83+U87+U90</f>
        <v>10420000</v>
      </c>
    </row>
    <row r="83" spans="2:21" ht="24.95" customHeight="1">
      <c r="B83" s="66"/>
      <c r="C83" s="136"/>
      <c r="D83" s="136" t="s">
        <v>65</v>
      </c>
      <c r="E83" s="10">
        <v>5400000</v>
      </c>
      <c r="F83" s="10">
        <f>U83</f>
        <v>3900000</v>
      </c>
      <c r="G83" s="10">
        <f t="shared" si="16"/>
        <v>-1500000</v>
      </c>
      <c r="H83" s="204">
        <f t="shared" si="17"/>
        <v>-27.777777777777786</v>
      </c>
      <c r="I83" s="233" t="s">
        <v>65</v>
      </c>
      <c r="J83" s="36"/>
      <c r="K83" s="37"/>
      <c r="L83" s="37"/>
      <c r="M83" s="38"/>
      <c r="N83" s="37"/>
      <c r="O83" s="37"/>
      <c r="P83" s="38"/>
      <c r="Q83" s="37"/>
      <c r="R83" s="136"/>
      <c r="S83" s="136"/>
      <c r="T83" s="136"/>
      <c r="U83" s="16">
        <f>SUM(U84:U86)</f>
        <v>3900000</v>
      </c>
    </row>
    <row r="84" spans="2:21" ht="24.95" customHeight="1">
      <c r="B84" s="66"/>
      <c r="C84" s="136"/>
      <c r="D84" s="136"/>
      <c r="E84" s="10"/>
      <c r="F84" s="10"/>
      <c r="G84" s="10"/>
      <c r="H84" s="204"/>
      <c r="I84" s="233" t="s">
        <v>96</v>
      </c>
      <c r="J84" s="36">
        <v>100000</v>
      </c>
      <c r="K84" s="37" t="s">
        <v>75</v>
      </c>
      <c r="L84" s="37" t="s">
        <v>84</v>
      </c>
      <c r="M84" s="38">
        <v>4</v>
      </c>
      <c r="N84" s="136" t="s">
        <v>152</v>
      </c>
      <c r="O84" s="37"/>
      <c r="P84" s="38"/>
      <c r="Q84" s="37"/>
      <c r="R84" s="136"/>
      <c r="S84" s="136"/>
      <c r="T84" s="136"/>
      <c r="U84" s="16">
        <f>M84*J84</f>
        <v>400000</v>
      </c>
    </row>
    <row r="85" spans="2:21" ht="24.95" customHeight="1">
      <c r="B85" s="66"/>
      <c r="C85" s="136"/>
      <c r="D85" s="136"/>
      <c r="E85" s="10"/>
      <c r="F85" s="10"/>
      <c r="G85" s="10"/>
      <c r="H85" s="204"/>
      <c r="I85" s="67" t="s">
        <v>168</v>
      </c>
      <c r="J85" s="36">
        <v>2000000</v>
      </c>
      <c r="K85" s="37" t="s">
        <v>75</v>
      </c>
      <c r="L85" s="37" t="s">
        <v>84</v>
      </c>
      <c r="M85" s="38">
        <v>1</v>
      </c>
      <c r="N85" s="136" t="s">
        <v>85</v>
      </c>
      <c r="O85" s="37"/>
      <c r="P85" s="38"/>
      <c r="Q85" s="136"/>
      <c r="R85" s="136"/>
      <c r="S85" s="136"/>
      <c r="T85" s="136"/>
      <c r="U85" s="16">
        <f>J85*M85</f>
        <v>2000000</v>
      </c>
    </row>
    <row r="86" spans="2:21" ht="24.95" customHeight="1">
      <c r="B86" s="66"/>
      <c r="C86" s="136"/>
      <c r="D86" s="136"/>
      <c r="E86" s="10"/>
      <c r="F86" s="10"/>
      <c r="G86" s="10"/>
      <c r="H86" s="204"/>
      <c r="I86" s="67" t="s">
        <v>162</v>
      </c>
      <c r="J86" s="36">
        <v>300000</v>
      </c>
      <c r="K86" s="37" t="s">
        <v>75</v>
      </c>
      <c r="L86" s="37" t="s">
        <v>84</v>
      </c>
      <c r="M86" s="38">
        <v>5</v>
      </c>
      <c r="N86" s="136" t="s">
        <v>85</v>
      </c>
      <c r="O86" s="37"/>
      <c r="P86" s="38"/>
      <c r="Q86" s="136"/>
      <c r="R86" s="136"/>
      <c r="S86" s="136"/>
      <c r="T86" s="136"/>
      <c r="U86" s="16">
        <f>J86*M86</f>
        <v>1500000</v>
      </c>
    </row>
    <row r="87" spans="2:21" ht="24.95" customHeight="1">
      <c r="B87" s="66"/>
      <c r="C87" s="136"/>
      <c r="D87" s="136" t="s">
        <v>163</v>
      </c>
      <c r="E87" s="10">
        <v>4700000</v>
      </c>
      <c r="F87" s="10">
        <f>U87</f>
        <v>4960000</v>
      </c>
      <c r="G87" s="10">
        <f t="shared" si="16"/>
        <v>260000</v>
      </c>
      <c r="H87" s="204">
        <f t="shared" si="17"/>
        <v>5.5319148936170137</v>
      </c>
      <c r="I87" s="233" t="s">
        <v>163</v>
      </c>
      <c r="J87" s="36"/>
      <c r="K87" s="37"/>
      <c r="L87" s="37"/>
      <c r="M87" s="38"/>
      <c r="N87" s="37"/>
      <c r="O87" s="37" t="s">
        <v>145</v>
      </c>
      <c r="P87" s="38" t="s">
        <v>145</v>
      </c>
      <c r="Q87" s="136" t="s">
        <v>145</v>
      </c>
      <c r="R87" s="136"/>
      <c r="S87" s="136"/>
      <c r="T87" s="136"/>
      <c r="U87" s="16">
        <f>SUM(U88:U89)</f>
        <v>4960000</v>
      </c>
    </row>
    <row r="88" spans="2:21" ht="24.95" customHeight="1">
      <c r="B88" s="66"/>
      <c r="C88" s="136"/>
      <c r="D88" s="136"/>
      <c r="E88" s="10"/>
      <c r="F88" s="10"/>
      <c r="G88" s="10"/>
      <c r="H88" s="204"/>
      <c r="I88" s="233" t="s">
        <v>139</v>
      </c>
      <c r="J88" s="36">
        <v>80000</v>
      </c>
      <c r="K88" s="37" t="s">
        <v>75</v>
      </c>
      <c r="L88" s="37" t="s">
        <v>84</v>
      </c>
      <c r="M88" s="38">
        <v>26</v>
      </c>
      <c r="N88" s="136" t="s">
        <v>152</v>
      </c>
      <c r="O88" s="37" t="s">
        <v>84</v>
      </c>
      <c r="P88" s="38">
        <v>2</v>
      </c>
      <c r="Q88" s="37" t="s">
        <v>85</v>
      </c>
      <c r="R88" s="136"/>
      <c r="S88" s="136"/>
      <c r="T88" s="136"/>
      <c r="U88" s="16">
        <f>P88*M88*J88</f>
        <v>4160000</v>
      </c>
    </row>
    <row r="89" spans="2:21" ht="24.95" customHeight="1">
      <c r="B89" s="66"/>
      <c r="C89" s="136"/>
      <c r="D89" s="136"/>
      <c r="E89" s="10"/>
      <c r="F89" s="10"/>
      <c r="G89" s="10"/>
      <c r="H89" s="204"/>
      <c r="I89" s="233" t="s">
        <v>164</v>
      </c>
      <c r="J89" s="36">
        <v>200000</v>
      </c>
      <c r="K89" s="37" t="s">
        <v>75</v>
      </c>
      <c r="L89" s="37" t="s">
        <v>84</v>
      </c>
      <c r="M89" s="38">
        <v>4</v>
      </c>
      <c r="N89" s="59" t="s">
        <v>166</v>
      </c>
      <c r="O89" s="37"/>
      <c r="P89" s="38"/>
      <c r="Q89" s="37"/>
      <c r="R89" s="136"/>
      <c r="S89" s="136"/>
      <c r="T89" s="136"/>
      <c r="U89" s="16">
        <f>M89*J89</f>
        <v>800000</v>
      </c>
    </row>
    <row r="90" spans="2:21" ht="24.95" customHeight="1">
      <c r="B90" s="66"/>
      <c r="C90" s="136"/>
      <c r="D90" s="136" t="s">
        <v>165</v>
      </c>
      <c r="E90" s="10">
        <v>1560000</v>
      </c>
      <c r="F90" s="10">
        <f>U90</f>
        <v>1560000</v>
      </c>
      <c r="G90" s="10">
        <f>F90-E90</f>
        <v>0</v>
      </c>
      <c r="H90" s="204"/>
      <c r="I90" s="67" t="s">
        <v>165</v>
      </c>
      <c r="J90" s="36">
        <v>130000</v>
      </c>
      <c r="K90" s="37" t="s">
        <v>75</v>
      </c>
      <c r="L90" s="37" t="s">
        <v>84</v>
      </c>
      <c r="M90" s="38">
        <v>12</v>
      </c>
      <c r="N90" s="136" t="s">
        <v>85</v>
      </c>
      <c r="O90" s="37"/>
      <c r="P90" s="38"/>
      <c r="Q90" s="37"/>
      <c r="R90" s="136"/>
      <c r="S90" s="136"/>
      <c r="T90" s="136"/>
      <c r="U90" s="16">
        <f>J90*M90</f>
        <v>1560000</v>
      </c>
    </row>
    <row r="91" spans="2:21" ht="30" customHeight="1">
      <c r="B91" s="66"/>
      <c r="C91" s="234" t="s">
        <v>25</v>
      </c>
      <c r="D91" s="136" t="s">
        <v>141</v>
      </c>
      <c r="E91" s="10">
        <v>6100000</v>
      </c>
      <c r="F91" s="10">
        <f>SUM(F92:F96)</f>
        <v>2250000</v>
      </c>
      <c r="G91" s="10">
        <f t="shared" si="16"/>
        <v>-3850000</v>
      </c>
      <c r="H91" s="204">
        <f>F91/E91*100-100</f>
        <v>-63.114754098360656</v>
      </c>
      <c r="I91" s="15"/>
      <c r="J91" s="36"/>
      <c r="K91" s="37"/>
      <c r="L91" s="37"/>
      <c r="M91" s="38"/>
      <c r="N91" s="37"/>
      <c r="O91" s="37"/>
      <c r="P91" s="38"/>
      <c r="Q91" s="136" t="s">
        <v>145</v>
      </c>
      <c r="R91" s="136"/>
      <c r="S91" s="136"/>
      <c r="T91" s="136"/>
      <c r="U91" s="16">
        <f>SUM(U92:U96)</f>
        <v>2250000</v>
      </c>
    </row>
    <row r="92" spans="2:21" ht="24.95" customHeight="1">
      <c r="B92" s="66"/>
      <c r="C92" s="136"/>
      <c r="D92" s="136" t="s">
        <v>67</v>
      </c>
      <c r="E92" s="10">
        <v>3000000</v>
      </c>
      <c r="F92" s="10">
        <f t="shared" ref="F92:F97" si="18">U92</f>
        <v>400000</v>
      </c>
      <c r="G92" s="10">
        <f t="shared" si="16"/>
        <v>-2600000</v>
      </c>
      <c r="H92" s="204"/>
      <c r="I92" s="233" t="s">
        <v>67</v>
      </c>
      <c r="J92" s="36">
        <v>100000</v>
      </c>
      <c r="K92" s="37" t="s">
        <v>75</v>
      </c>
      <c r="L92" s="37" t="s">
        <v>84</v>
      </c>
      <c r="M92" s="38">
        <v>4</v>
      </c>
      <c r="N92" s="37" t="s">
        <v>149</v>
      </c>
      <c r="O92" s="37" t="s">
        <v>145</v>
      </c>
      <c r="P92" s="38" t="s">
        <v>145</v>
      </c>
      <c r="Q92" s="136" t="s">
        <v>145</v>
      </c>
      <c r="R92" s="136"/>
      <c r="S92" s="136"/>
      <c r="T92" s="136"/>
      <c r="U92" s="16">
        <f>M92*J92</f>
        <v>400000</v>
      </c>
    </row>
    <row r="93" spans="2:21" ht="24.95" customHeight="1">
      <c r="B93" s="66"/>
      <c r="C93" s="136"/>
      <c r="D93" s="136" t="s">
        <v>68</v>
      </c>
      <c r="E93" s="10">
        <v>500000</v>
      </c>
      <c r="F93" s="10">
        <f t="shared" si="18"/>
        <v>200000</v>
      </c>
      <c r="G93" s="10">
        <f t="shared" si="16"/>
        <v>-300000</v>
      </c>
      <c r="H93" s="204"/>
      <c r="I93" s="233" t="s">
        <v>68</v>
      </c>
      <c r="J93" s="36">
        <v>200000</v>
      </c>
      <c r="K93" s="37" t="s">
        <v>75</v>
      </c>
      <c r="L93" s="37" t="s">
        <v>84</v>
      </c>
      <c r="M93" s="38">
        <v>1</v>
      </c>
      <c r="N93" s="37" t="s">
        <v>85</v>
      </c>
      <c r="O93" s="37"/>
      <c r="P93" s="38"/>
      <c r="Q93" s="37"/>
      <c r="R93" s="136"/>
      <c r="S93" s="38"/>
      <c r="T93" s="37"/>
      <c r="U93" s="16">
        <f>J93*M93</f>
        <v>200000</v>
      </c>
    </row>
    <row r="94" spans="2:21" ht="24.95" customHeight="1">
      <c r="B94" s="66"/>
      <c r="C94" s="136"/>
      <c r="D94" s="59" t="s">
        <v>170</v>
      </c>
      <c r="E94" s="10">
        <v>2500000</v>
      </c>
      <c r="F94" s="10">
        <f t="shared" si="18"/>
        <v>0</v>
      </c>
      <c r="G94" s="10">
        <f t="shared" si="16"/>
        <v>-2500000</v>
      </c>
      <c r="H94" s="204"/>
      <c r="I94" s="233"/>
      <c r="J94" s="36"/>
      <c r="K94" s="37"/>
      <c r="L94" s="37"/>
      <c r="M94" s="38"/>
      <c r="N94" s="136"/>
      <c r="O94" s="37"/>
      <c r="P94" s="38"/>
      <c r="Q94" s="136"/>
      <c r="R94" s="136"/>
      <c r="S94" s="136"/>
      <c r="T94" s="136"/>
      <c r="U94" s="16"/>
    </row>
    <row r="95" spans="2:21" ht="24.95" customHeight="1">
      <c r="B95" s="66"/>
      <c r="C95" s="114"/>
      <c r="D95" s="59" t="s">
        <v>169</v>
      </c>
      <c r="E95" s="10"/>
      <c r="F95" s="10">
        <f t="shared" si="18"/>
        <v>1600000</v>
      </c>
      <c r="G95" s="10">
        <f t="shared" si="16"/>
        <v>1600000</v>
      </c>
      <c r="H95" s="204"/>
      <c r="I95" s="67" t="s">
        <v>167</v>
      </c>
      <c r="J95" s="36">
        <v>200000</v>
      </c>
      <c r="K95" s="37" t="s">
        <v>12</v>
      </c>
      <c r="L95" s="37" t="s">
        <v>13</v>
      </c>
      <c r="M95" s="38">
        <v>2</v>
      </c>
      <c r="N95" s="59" t="s">
        <v>46</v>
      </c>
      <c r="O95" s="37" t="s">
        <v>13</v>
      </c>
      <c r="P95" s="38">
        <v>4</v>
      </c>
      <c r="Q95" s="37" t="s">
        <v>16</v>
      </c>
      <c r="R95" s="114"/>
      <c r="S95" s="38"/>
      <c r="T95" s="37"/>
      <c r="U95" s="16">
        <f>P95*M95*J95</f>
        <v>1600000</v>
      </c>
    </row>
    <row r="96" spans="2:21" ht="24.95" customHeight="1">
      <c r="B96" s="66"/>
      <c r="C96" s="114"/>
      <c r="D96" s="59" t="s">
        <v>69</v>
      </c>
      <c r="E96" s="10">
        <v>100000</v>
      </c>
      <c r="F96" s="10">
        <f t="shared" si="18"/>
        <v>50000</v>
      </c>
      <c r="G96" s="10">
        <f>F96-E96</f>
        <v>-50000</v>
      </c>
      <c r="H96" s="204">
        <f>F96/E96*100-100</f>
        <v>-50</v>
      </c>
      <c r="I96" s="67" t="s">
        <v>69</v>
      </c>
      <c r="J96" s="36">
        <v>50000</v>
      </c>
      <c r="K96" s="44" t="s">
        <v>12</v>
      </c>
      <c r="L96" s="37" t="s">
        <v>13</v>
      </c>
      <c r="M96" s="38">
        <v>1</v>
      </c>
      <c r="N96" s="44" t="s">
        <v>16</v>
      </c>
      <c r="O96" s="37"/>
      <c r="P96" s="38"/>
      <c r="Q96" s="59"/>
      <c r="R96" s="114"/>
      <c r="S96" s="114"/>
      <c r="T96" s="114"/>
      <c r="U96" s="16">
        <f>M96*J96</f>
        <v>50000</v>
      </c>
    </row>
    <row r="97" spans="2:22" s="230" customFormat="1" ht="24.95" customHeight="1">
      <c r="B97" s="66" t="s">
        <v>140</v>
      </c>
      <c r="C97" s="399" t="s">
        <v>36</v>
      </c>
      <c r="D97" s="396"/>
      <c r="E97" s="10">
        <v>20532000</v>
      </c>
      <c r="F97" s="10">
        <f t="shared" si="18"/>
        <v>38472000</v>
      </c>
      <c r="G97" s="10">
        <f t="shared" ref="G97:G110" si="19">F97-E97</f>
        <v>17940000</v>
      </c>
      <c r="H97" s="204">
        <f t="shared" ref="H97:H99" si="20">F97/E97*100-100</f>
        <v>87.375803623611915</v>
      </c>
      <c r="I97" s="15"/>
      <c r="J97" s="36"/>
      <c r="K97" s="37"/>
      <c r="L97" s="37"/>
      <c r="M97" s="38"/>
      <c r="N97" s="37"/>
      <c r="O97" s="37"/>
      <c r="P97" s="38"/>
      <c r="Q97" s="136"/>
      <c r="R97" s="136"/>
      <c r="S97" s="136"/>
      <c r="T97" s="136"/>
      <c r="U97" s="16">
        <f>U98</f>
        <v>38472000</v>
      </c>
      <c r="V97" s="229"/>
    </row>
    <row r="98" spans="2:22" s="230" customFormat="1" ht="24.95" customHeight="1">
      <c r="B98" s="66"/>
      <c r="C98" s="136" t="s">
        <v>140</v>
      </c>
      <c r="D98" s="136" t="s">
        <v>141</v>
      </c>
      <c r="E98" s="10">
        <v>20532000</v>
      </c>
      <c r="F98" s="10">
        <f>F99</f>
        <v>38472000</v>
      </c>
      <c r="G98" s="10">
        <f t="shared" si="19"/>
        <v>17940000</v>
      </c>
      <c r="H98" s="204">
        <f t="shared" si="20"/>
        <v>87.375803623611915</v>
      </c>
      <c r="I98" s="15"/>
      <c r="J98" s="36"/>
      <c r="K98" s="37"/>
      <c r="L98" s="37"/>
      <c r="M98" s="38"/>
      <c r="N98" s="37"/>
      <c r="O98" s="37"/>
      <c r="P98" s="38"/>
      <c r="Q98" s="136"/>
      <c r="R98" s="136"/>
      <c r="S98" s="136"/>
      <c r="T98" s="136"/>
      <c r="U98" s="16">
        <f>U99</f>
        <v>38472000</v>
      </c>
      <c r="V98" s="229"/>
    </row>
    <row r="99" spans="2:22" s="230" customFormat="1" ht="24.95" customHeight="1">
      <c r="B99" s="66"/>
      <c r="C99" s="136"/>
      <c r="D99" s="136" t="s">
        <v>140</v>
      </c>
      <c r="E99" s="10">
        <v>20532000</v>
      </c>
      <c r="F99" s="10">
        <f>U99</f>
        <v>38472000</v>
      </c>
      <c r="G99" s="10">
        <f t="shared" si="19"/>
        <v>17940000</v>
      </c>
      <c r="H99" s="204">
        <f t="shared" si="20"/>
        <v>87.375803623611915</v>
      </c>
      <c r="I99" s="233" t="s">
        <v>140</v>
      </c>
      <c r="J99" s="36"/>
      <c r="K99" s="37"/>
      <c r="L99" s="37"/>
      <c r="M99" s="38"/>
      <c r="N99" s="37"/>
      <c r="O99" s="37"/>
      <c r="P99" s="38"/>
      <c r="Q99" s="136"/>
      <c r="R99" s="136"/>
      <c r="S99" s="136"/>
      <c r="T99" s="136"/>
      <c r="U99" s="16">
        <f>SUM(U100:U102)</f>
        <v>38472000</v>
      </c>
      <c r="V99" s="229"/>
    </row>
    <row r="100" spans="2:22" s="230" customFormat="1" ht="24.95" customHeight="1">
      <c r="B100" s="66"/>
      <c r="C100" s="112"/>
      <c r="D100" s="231"/>
      <c r="E100" s="10"/>
      <c r="F100" s="10"/>
      <c r="G100" s="10"/>
      <c r="H100" s="204"/>
      <c r="I100" s="233" t="s">
        <v>142</v>
      </c>
      <c r="J100" s="36">
        <v>1200000</v>
      </c>
      <c r="K100" s="37" t="s">
        <v>75</v>
      </c>
      <c r="L100" s="37" t="s">
        <v>84</v>
      </c>
      <c r="M100" s="38">
        <v>4</v>
      </c>
      <c r="N100" s="37" t="s">
        <v>85</v>
      </c>
      <c r="O100" s="37"/>
      <c r="P100" s="38"/>
      <c r="Q100" s="136"/>
      <c r="R100" s="136"/>
      <c r="S100" s="136"/>
      <c r="T100" s="136"/>
      <c r="U100" s="16">
        <f>J100*M100</f>
        <v>4800000</v>
      </c>
      <c r="V100" s="229"/>
    </row>
    <row r="101" spans="2:22" s="230" customFormat="1" ht="24.95" customHeight="1">
      <c r="B101" s="66"/>
      <c r="C101" s="112"/>
      <c r="D101" s="231"/>
      <c r="E101" s="10"/>
      <c r="F101" s="10"/>
      <c r="G101" s="10"/>
      <c r="H101" s="204"/>
      <c r="I101" s="233" t="s">
        <v>143</v>
      </c>
      <c r="J101" s="36">
        <v>918000</v>
      </c>
      <c r="K101" s="37" t="s">
        <v>75</v>
      </c>
      <c r="L101" s="37" t="s">
        <v>84</v>
      </c>
      <c r="M101" s="38">
        <v>4</v>
      </c>
      <c r="N101" s="37" t="s">
        <v>85</v>
      </c>
      <c r="O101" s="37"/>
      <c r="P101" s="38"/>
      <c r="Q101" s="136"/>
      <c r="R101" s="136"/>
      <c r="S101" s="136"/>
      <c r="T101" s="136"/>
      <c r="U101" s="16">
        <f>J101*M101</f>
        <v>3672000</v>
      </c>
      <c r="V101" s="229"/>
    </row>
    <row r="102" spans="2:22" s="230" customFormat="1" ht="24.95" customHeight="1">
      <c r="B102" s="66"/>
      <c r="C102" s="112"/>
      <c r="D102" s="231"/>
      <c r="E102" s="10"/>
      <c r="F102" s="10"/>
      <c r="G102" s="10"/>
      <c r="H102" s="204"/>
      <c r="I102" s="233" t="s">
        <v>144</v>
      </c>
      <c r="J102" s="36">
        <v>30000000</v>
      </c>
      <c r="K102" s="37" t="s">
        <v>75</v>
      </c>
      <c r="L102" s="37" t="s">
        <v>84</v>
      </c>
      <c r="M102" s="38">
        <v>1</v>
      </c>
      <c r="N102" s="37" t="s">
        <v>85</v>
      </c>
      <c r="O102" s="37" t="s">
        <v>145</v>
      </c>
      <c r="P102" s="38"/>
      <c r="Q102" s="136"/>
      <c r="R102" s="136"/>
      <c r="S102" s="136"/>
      <c r="T102" s="136"/>
      <c r="U102" s="16">
        <f>J102*M102</f>
        <v>30000000</v>
      </c>
      <c r="V102" s="229"/>
    </row>
    <row r="103" spans="2:22" ht="24.95" customHeight="1">
      <c r="B103" s="66" t="s">
        <v>110</v>
      </c>
      <c r="C103" s="399" t="s">
        <v>36</v>
      </c>
      <c r="D103" s="396"/>
      <c r="E103" s="10">
        <v>22377160</v>
      </c>
      <c r="F103" s="10">
        <f>U103</f>
        <v>0</v>
      </c>
      <c r="G103" s="10">
        <f t="shared" si="19"/>
        <v>-22377160</v>
      </c>
      <c r="H103" s="204">
        <f t="shared" ref="H103:H108" si="21">F103/E103*100-100</f>
        <v>-100</v>
      </c>
      <c r="I103" s="15"/>
      <c r="J103" s="36"/>
      <c r="K103" s="37"/>
      <c r="L103" s="37"/>
      <c r="M103" s="38"/>
      <c r="N103" s="37"/>
      <c r="O103" s="37"/>
      <c r="P103" s="38"/>
      <c r="Q103" s="136"/>
      <c r="R103" s="136"/>
      <c r="S103" s="136"/>
      <c r="T103" s="136"/>
      <c r="U103" s="16"/>
    </row>
    <row r="104" spans="2:22" ht="24.95" customHeight="1">
      <c r="B104" s="66"/>
      <c r="C104" s="136" t="s">
        <v>110</v>
      </c>
      <c r="D104" s="136" t="s">
        <v>141</v>
      </c>
      <c r="E104" s="10">
        <v>22377160</v>
      </c>
      <c r="F104" s="10">
        <f>F105</f>
        <v>0</v>
      </c>
      <c r="G104" s="10">
        <f t="shared" si="19"/>
        <v>-22377160</v>
      </c>
      <c r="H104" s="204">
        <f t="shared" si="21"/>
        <v>-100</v>
      </c>
      <c r="I104" s="15"/>
      <c r="J104" s="36"/>
      <c r="K104" s="37"/>
      <c r="L104" s="37"/>
      <c r="M104" s="38"/>
      <c r="N104" s="37"/>
      <c r="O104" s="37"/>
      <c r="P104" s="38"/>
      <c r="Q104" s="136"/>
      <c r="R104" s="136"/>
      <c r="S104" s="136"/>
      <c r="T104" s="136"/>
      <c r="U104" s="16"/>
    </row>
    <row r="105" spans="2:22" ht="24.95" customHeight="1">
      <c r="B105" s="66"/>
      <c r="C105" s="136"/>
      <c r="D105" s="136" t="s">
        <v>110</v>
      </c>
      <c r="E105" s="10">
        <v>22377160</v>
      </c>
      <c r="F105" s="10">
        <f>U105</f>
        <v>0</v>
      </c>
      <c r="G105" s="10">
        <f t="shared" si="19"/>
        <v>-22377160</v>
      </c>
      <c r="H105" s="204">
        <f t="shared" si="21"/>
        <v>-100</v>
      </c>
      <c r="I105" s="233"/>
      <c r="J105" s="36"/>
      <c r="K105" s="37"/>
      <c r="L105" s="37"/>
      <c r="M105" s="38"/>
      <c r="N105" s="37"/>
      <c r="O105" s="37"/>
      <c r="P105" s="38"/>
      <c r="Q105" s="136"/>
      <c r="R105" s="136"/>
      <c r="S105" s="136"/>
      <c r="T105" s="136"/>
      <c r="U105" s="16"/>
    </row>
    <row r="106" spans="2:22" s="230" customFormat="1" ht="24.95" customHeight="1">
      <c r="B106" s="66" t="s">
        <v>146</v>
      </c>
      <c r="C106" s="399" t="s">
        <v>36</v>
      </c>
      <c r="D106" s="396"/>
      <c r="E106" s="10">
        <v>300000</v>
      </c>
      <c r="F106" s="10">
        <f>SUM(F107)</f>
        <v>300000</v>
      </c>
      <c r="G106" s="10">
        <f t="shared" si="19"/>
        <v>0</v>
      </c>
      <c r="H106" s="204">
        <f t="shared" si="21"/>
        <v>0</v>
      </c>
      <c r="I106" s="15"/>
      <c r="J106" s="36"/>
      <c r="K106" s="37"/>
      <c r="L106" s="37"/>
      <c r="M106" s="38"/>
      <c r="N106" s="37"/>
      <c r="O106" s="37"/>
      <c r="P106" s="38"/>
      <c r="Q106" s="136"/>
      <c r="R106" s="136"/>
      <c r="S106" s="136"/>
      <c r="T106" s="136"/>
      <c r="U106" s="16">
        <f>U107</f>
        <v>300000</v>
      </c>
      <c r="V106" s="229"/>
    </row>
    <row r="107" spans="2:22" s="230" customFormat="1" ht="24.95" customHeight="1">
      <c r="B107" s="66"/>
      <c r="C107" s="136" t="s">
        <v>146</v>
      </c>
      <c r="D107" s="136" t="s">
        <v>141</v>
      </c>
      <c r="E107" s="10">
        <v>300000</v>
      </c>
      <c r="F107" s="10">
        <f>F108</f>
        <v>300000</v>
      </c>
      <c r="G107" s="10">
        <f t="shared" si="19"/>
        <v>0</v>
      </c>
      <c r="H107" s="204">
        <f t="shared" si="21"/>
        <v>0</v>
      </c>
      <c r="I107" s="15"/>
      <c r="J107" s="36"/>
      <c r="K107" s="37"/>
      <c r="L107" s="37"/>
      <c r="M107" s="38"/>
      <c r="N107" s="37"/>
      <c r="O107" s="37"/>
      <c r="P107" s="38"/>
      <c r="Q107" s="136"/>
      <c r="R107" s="136"/>
      <c r="S107" s="136"/>
      <c r="T107" s="136"/>
      <c r="U107" s="16">
        <f>SUM(U108)</f>
        <v>300000</v>
      </c>
      <c r="V107" s="229"/>
    </row>
    <row r="108" spans="2:22" s="230" customFormat="1" ht="24.95" customHeight="1">
      <c r="B108" s="66"/>
      <c r="C108" s="248"/>
      <c r="D108" s="136" t="s">
        <v>146</v>
      </c>
      <c r="E108" s="249">
        <v>300000</v>
      </c>
      <c r="F108" s="249">
        <f>U108</f>
        <v>300000</v>
      </c>
      <c r="G108" s="10">
        <f t="shared" si="19"/>
        <v>0</v>
      </c>
      <c r="H108" s="204">
        <f t="shared" si="21"/>
        <v>0</v>
      </c>
      <c r="I108" s="15" t="s">
        <v>146</v>
      </c>
      <c r="J108" s="36">
        <v>300000</v>
      </c>
      <c r="K108" s="37" t="s">
        <v>75</v>
      </c>
      <c r="L108" s="37" t="s">
        <v>84</v>
      </c>
      <c r="M108" s="38">
        <v>1</v>
      </c>
      <c r="N108" s="37" t="s">
        <v>85</v>
      </c>
      <c r="O108" s="37" t="s">
        <v>145</v>
      </c>
      <c r="P108" s="38" t="s">
        <v>145</v>
      </c>
      <c r="Q108" s="136" t="s">
        <v>145</v>
      </c>
      <c r="R108" s="136"/>
      <c r="S108" s="136"/>
      <c r="T108" s="136"/>
      <c r="U108" s="16">
        <f>J108*M108</f>
        <v>300000</v>
      </c>
      <c r="V108" s="229"/>
    </row>
    <row r="109" spans="2:22" s="230" customFormat="1" ht="24.95" customHeight="1">
      <c r="B109" s="66" t="s">
        <v>147</v>
      </c>
      <c r="C109" s="399" t="s">
        <v>36</v>
      </c>
      <c r="D109" s="396"/>
      <c r="E109" s="10">
        <v>200770</v>
      </c>
      <c r="F109" s="10">
        <f>F110</f>
        <v>206260</v>
      </c>
      <c r="G109" s="10">
        <f t="shared" si="19"/>
        <v>5490</v>
      </c>
      <c r="H109" s="204">
        <f t="shared" ref="H109:H111" si="22">F109/E109*100-100</f>
        <v>2.7344722817153979</v>
      </c>
      <c r="I109" s="15"/>
      <c r="J109" s="36"/>
      <c r="K109" s="37"/>
      <c r="L109" s="37"/>
      <c r="M109" s="38"/>
      <c r="N109" s="37"/>
      <c r="O109" s="37"/>
      <c r="P109" s="38"/>
      <c r="Q109" s="136"/>
      <c r="R109" s="136"/>
      <c r="S109" s="136"/>
      <c r="T109" s="136"/>
      <c r="U109" s="16">
        <f>U110</f>
        <v>206260</v>
      </c>
      <c r="V109" s="229"/>
    </row>
    <row r="110" spans="2:22" s="230" customFormat="1" ht="24.95" customHeight="1">
      <c r="B110" s="66"/>
      <c r="C110" s="136" t="s">
        <v>147</v>
      </c>
      <c r="D110" s="136" t="s">
        <v>141</v>
      </c>
      <c r="E110" s="10">
        <v>200770</v>
      </c>
      <c r="F110" s="10">
        <f>SUM(F111,F119,F120)</f>
        <v>206260</v>
      </c>
      <c r="G110" s="10">
        <f t="shared" si="19"/>
        <v>5490</v>
      </c>
      <c r="H110" s="204">
        <f t="shared" si="22"/>
        <v>2.7344722817153979</v>
      </c>
      <c r="I110" s="15"/>
      <c r="J110" s="36"/>
      <c r="K110" s="37"/>
      <c r="L110" s="37"/>
      <c r="M110" s="38"/>
      <c r="N110" s="37"/>
      <c r="O110" s="37"/>
      <c r="P110" s="38"/>
      <c r="Q110" s="136"/>
      <c r="R110" s="136"/>
      <c r="S110" s="136"/>
      <c r="T110" s="136"/>
      <c r="U110" s="16">
        <f>SUM(U111,U119,U120)</f>
        <v>206260</v>
      </c>
      <c r="V110" s="229"/>
    </row>
    <row r="111" spans="2:22" s="230" customFormat="1" ht="24.95" customHeight="1">
      <c r="B111" s="66"/>
      <c r="C111" s="248"/>
      <c r="D111" s="136" t="s">
        <v>147</v>
      </c>
      <c r="E111" s="249">
        <v>200770</v>
      </c>
      <c r="F111" s="249">
        <f>U111</f>
        <v>206260</v>
      </c>
      <c r="G111" s="10">
        <f t="shared" ref="G111" si="23">F111-E111</f>
        <v>5490</v>
      </c>
      <c r="H111" s="204">
        <f t="shared" si="22"/>
        <v>2.7344722817153979</v>
      </c>
      <c r="I111" s="15" t="s">
        <v>147</v>
      </c>
      <c r="J111" s="36">
        <v>206260</v>
      </c>
      <c r="K111" s="37" t="s">
        <v>75</v>
      </c>
      <c r="L111" s="37" t="s">
        <v>84</v>
      </c>
      <c r="M111" s="38">
        <v>1</v>
      </c>
      <c r="N111" s="37" t="s">
        <v>85</v>
      </c>
      <c r="O111" s="37" t="s">
        <v>145</v>
      </c>
      <c r="P111" s="38" t="s">
        <v>145</v>
      </c>
      <c r="Q111" s="136" t="s">
        <v>145</v>
      </c>
      <c r="R111" s="136"/>
      <c r="S111" s="136"/>
      <c r="T111" s="136"/>
      <c r="U111" s="16">
        <f>J111*M111</f>
        <v>206260</v>
      </c>
      <c r="V111" s="229"/>
    </row>
    <row r="112" spans="2:22" s="230" customFormat="1" ht="24.95" customHeight="1">
      <c r="B112" s="66" t="s">
        <v>148</v>
      </c>
      <c r="C112" s="399" t="s">
        <v>36</v>
      </c>
      <c r="D112" s="396"/>
      <c r="E112" s="10">
        <v>5000000</v>
      </c>
      <c r="F112" s="10">
        <f>F113</f>
        <v>1000000</v>
      </c>
      <c r="G112" s="10">
        <f t="shared" ref="G112:G114" si="24">F112-E112</f>
        <v>-4000000</v>
      </c>
      <c r="H112" s="204">
        <f t="shared" ref="H112:H114" si="25">F112/E112*100-100</f>
        <v>-80</v>
      </c>
      <c r="I112" s="15"/>
      <c r="J112" s="36"/>
      <c r="K112" s="37"/>
      <c r="L112" s="37"/>
      <c r="M112" s="38"/>
      <c r="N112" s="37"/>
      <c r="O112" s="37"/>
      <c r="P112" s="38"/>
      <c r="Q112" s="136"/>
      <c r="R112" s="136"/>
      <c r="S112" s="136"/>
      <c r="T112" s="136"/>
      <c r="U112" s="16">
        <f>U113</f>
        <v>1000000</v>
      </c>
      <c r="V112" s="229"/>
    </row>
    <row r="113" spans="2:22" s="230" customFormat="1" ht="24.95" customHeight="1">
      <c r="B113" s="66"/>
      <c r="C113" s="136" t="s">
        <v>111</v>
      </c>
      <c r="D113" s="136" t="s">
        <v>141</v>
      </c>
      <c r="E113" s="10">
        <v>5000000</v>
      </c>
      <c r="F113" s="10">
        <f>F114</f>
        <v>1000000</v>
      </c>
      <c r="G113" s="10">
        <f t="shared" si="24"/>
        <v>-4000000</v>
      </c>
      <c r="H113" s="204">
        <f t="shared" si="25"/>
        <v>-80</v>
      </c>
      <c r="I113" s="15"/>
      <c r="J113" s="36"/>
      <c r="K113" s="37"/>
      <c r="L113" s="37"/>
      <c r="M113" s="38"/>
      <c r="N113" s="37"/>
      <c r="O113" s="37"/>
      <c r="P113" s="38"/>
      <c r="Q113" s="136"/>
      <c r="R113" s="136"/>
      <c r="S113" s="136"/>
      <c r="T113" s="136"/>
      <c r="U113" s="16">
        <f>SUM(U114,U122,U123)</f>
        <v>1000000</v>
      </c>
      <c r="V113" s="229"/>
    </row>
    <row r="114" spans="2:22" s="230" customFormat="1" ht="24.95" customHeight="1">
      <c r="B114" s="66"/>
      <c r="C114" s="248"/>
      <c r="D114" s="136" t="s">
        <v>111</v>
      </c>
      <c r="E114" s="249">
        <v>5000000</v>
      </c>
      <c r="F114" s="249">
        <f>U114</f>
        <v>1000000</v>
      </c>
      <c r="G114" s="10">
        <f t="shared" si="24"/>
        <v>-4000000</v>
      </c>
      <c r="H114" s="204">
        <f t="shared" si="25"/>
        <v>-80</v>
      </c>
      <c r="I114" s="15" t="s">
        <v>111</v>
      </c>
      <c r="J114" s="36">
        <v>1000000</v>
      </c>
      <c r="K114" s="37" t="s">
        <v>75</v>
      </c>
      <c r="L114" s="37" t="s">
        <v>84</v>
      </c>
      <c r="M114" s="38">
        <v>1</v>
      </c>
      <c r="N114" s="37" t="s">
        <v>85</v>
      </c>
      <c r="O114" s="37" t="s">
        <v>145</v>
      </c>
      <c r="P114" s="38" t="s">
        <v>145</v>
      </c>
      <c r="Q114" s="136" t="s">
        <v>145</v>
      </c>
      <c r="R114" s="136"/>
      <c r="S114" s="136"/>
      <c r="T114" s="136"/>
      <c r="U114" s="16">
        <f>J114*M114</f>
        <v>1000000</v>
      </c>
      <c r="V114" s="229"/>
    </row>
    <row r="115" spans="2:22" ht="24.95" customHeight="1">
      <c r="B115" s="66" t="s">
        <v>71</v>
      </c>
      <c r="C115" s="399" t="s">
        <v>36</v>
      </c>
      <c r="D115" s="396"/>
      <c r="E115" s="10">
        <v>5000000</v>
      </c>
      <c r="F115" s="10">
        <f>F116</f>
        <v>1000000</v>
      </c>
      <c r="G115" s="10">
        <f t="shared" ref="G115:G117" si="26">F115-E115</f>
        <v>-4000000</v>
      </c>
      <c r="H115" s="204">
        <f t="shared" ref="H115:H117" si="27">F115/E115*100-100</f>
        <v>-80</v>
      </c>
      <c r="I115" s="15"/>
      <c r="J115" s="36"/>
      <c r="K115" s="37"/>
      <c r="L115" s="37"/>
      <c r="M115" s="38"/>
      <c r="N115" s="37"/>
      <c r="O115" s="37"/>
      <c r="P115" s="38"/>
      <c r="Q115" s="136"/>
      <c r="R115" s="136"/>
      <c r="S115" s="136"/>
      <c r="T115" s="136"/>
      <c r="U115" s="16">
        <f>U116</f>
        <v>1000000</v>
      </c>
    </row>
    <row r="116" spans="2:22" ht="24.95" customHeight="1">
      <c r="B116" s="66"/>
      <c r="C116" s="136" t="s">
        <v>72</v>
      </c>
      <c r="D116" s="136" t="s">
        <v>141</v>
      </c>
      <c r="E116" s="10">
        <v>5000000</v>
      </c>
      <c r="F116" s="10">
        <f>F117</f>
        <v>1000000</v>
      </c>
      <c r="G116" s="10">
        <f t="shared" si="26"/>
        <v>-4000000</v>
      </c>
      <c r="H116" s="204">
        <f t="shared" si="27"/>
        <v>-80</v>
      </c>
      <c r="I116" s="15"/>
      <c r="J116" s="36"/>
      <c r="K116" s="37"/>
      <c r="L116" s="37"/>
      <c r="M116" s="38"/>
      <c r="N116" s="37"/>
      <c r="O116" s="37"/>
      <c r="P116" s="38"/>
      <c r="Q116" s="136"/>
      <c r="R116" s="136"/>
      <c r="S116" s="136"/>
      <c r="T116" s="136"/>
      <c r="U116" s="16">
        <f>SUM(U117,U125,U126)</f>
        <v>1000000</v>
      </c>
    </row>
    <row r="117" spans="2:22" ht="24.95" customHeight="1" thickBot="1">
      <c r="B117" s="250"/>
      <c r="C117" s="251"/>
      <c r="D117" s="252" t="s">
        <v>73</v>
      </c>
      <c r="E117" s="253">
        <v>5000000</v>
      </c>
      <c r="F117" s="253">
        <f>U117</f>
        <v>1000000</v>
      </c>
      <c r="G117" s="254">
        <f t="shared" si="26"/>
        <v>-4000000</v>
      </c>
      <c r="H117" s="255">
        <f t="shared" si="27"/>
        <v>-80</v>
      </c>
      <c r="I117" s="256" t="s">
        <v>73</v>
      </c>
      <c r="J117" s="257">
        <v>1000000</v>
      </c>
      <c r="K117" s="258" t="s">
        <v>75</v>
      </c>
      <c r="L117" s="258" t="s">
        <v>84</v>
      </c>
      <c r="M117" s="259">
        <v>1</v>
      </c>
      <c r="N117" s="258" t="s">
        <v>85</v>
      </c>
      <c r="O117" s="258" t="s">
        <v>145</v>
      </c>
      <c r="P117" s="259" t="s">
        <v>145</v>
      </c>
      <c r="Q117" s="252" t="s">
        <v>145</v>
      </c>
      <c r="R117" s="252"/>
      <c r="S117" s="252"/>
      <c r="T117" s="252"/>
      <c r="U117" s="260">
        <f>J117*M117</f>
        <v>1000000</v>
      </c>
    </row>
    <row r="118" spans="2:22" s="236" customFormat="1" ht="18" customHeight="1">
      <c r="D118" s="237"/>
      <c r="E118" s="238"/>
      <c r="F118" s="238"/>
      <c r="G118" s="238"/>
      <c r="H118" s="239"/>
      <c r="J118" s="237"/>
      <c r="K118" s="237"/>
      <c r="L118" s="237"/>
      <c r="M118" s="237"/>
      <c r="N118" s="237"/>
      <c r="O118" s="237"/>
      <c r="P118" s="237"/>
      <c r="Q118" s="237"/>
      <c r="R118" s="237"/>
      <c r="S118" s="237"/>
      <c r="T118" s="237"/>
      <c r="V118" s="235"/>
    </row>
    <row r="119" spans="2:22" s="236" customFormat="1" ht="18" customHeight="1">
      <c r="D119" s="237"/>
      <c r="E119" s="238"/>
      <c r="F119" s="238"/>
      <c r="G119" s="238"/>
      <c r="H119" s="239"/>
      <c r="I119" s="237" t="s">
        <v>33</v>
      </c>
      <c r="J119" s="237" t="s">
        <v>0</v>
      </c>
      <c r="K119" s="237"/>
      <c r="L119" s="237"/>
      <c r="M119" s="237"/>
      <c r="N119" s="237"/>
      <c r="O119" s="237"/>
      <c r="P119" s="237"/>
      <c r="Q119" s="237"/>
      <c r="R119" s="237"/>
      <c r="S119" s="237"/>
      <c r="T119" s="237"/>
      <c r="V119" s="235"/>
    </row>
    <row r="120" spans="2:22" s="236" customFormat="1" ht="18" customHeight="1">
      <c r="H120" s="240"/>
      <c r="J120" s="241"/>
      <c r="K120" s="237"/>
      <c r="L120" s="237"/>
      <c r="M120" s="237"/>
      <c r="N120" s="237"/>
      <c r="O120" s="237"/>
      <c r="P120" s="237"/>
      <c r="Q120" s="237"/>
      <c r="R120" s="237"/>
      <c r="S120" s="237"/>
      <c r="T120" s="237"/>
      <c r="V120" s="235"/>
    </row>
    <row r="121" spans="2:22" s="236" customFormat="1" ht="18" customHeight="1">
      <c r="F121" s="242"/>
      <c r="H121" s="240"/>
      <c r="J121" s="237"/>
      <c r="K121" s="237"/>
      <c r="L121" s="237"/>
      <c r="M121" s="237"/>
      <c r="N121" s="237"/>
      <c r="O121" s="237"/>
      <c r="P121" s="237"/>
      <c r="Q121" s="237"/>
      <c r="R121" s="237"/>
      <c r="S121" s="237"/>
      <c r="T121" s="237"/>
      <c r="V121" s="235"/>
    </row>
    <row r="122" spans="2:22" s="236" customFormat="1" ht="18" customHeight="1">
      <c r="H122" s="240"/>
      <c r="J122" s="237"/>
      <c r="K122" s="237"/>
      <c r="L122" s="237"/>
      <c r="M122" s="237"/>
      <c r="N122" s="237"/>
      <c r="O122" s="237"/>
      <c r="P122" s="237"/>
      <c r="Q122" s="237"/>
      <c r="R122" s="237"/>
      <c r="S122" s="237"/>
      <c r="T122" s="237"/>
      <c r="V122" s="235"/>
    </row>
  </sheetData>
  <mergeCells count="17">
    <mergeCell ref="C109:D109"/>
    <mergeCell ref="C112:D112"/>
    <mergeCell ref="C115:D115"/>
    <mergeCell ref="C103:D103"/>
    <mergeCell ref="C106:D106"/>
    <mergeCell ref="C68:D68"/>
    <mergeCell ref="C62:D62"/>
    <mergeCell ref="C97:D97"/>
    <mergeCell ref="I3:U4"/>
    <mergeCell ref="B5:D5"/>
    <mergeCell ref="C6:D6"/>
    <mergeCell ref="B3:B4"/>
    <mergeCell ref="C3:C4"/>
    <mergeCell ref="D3:D4"/>
    <mergeCell ref="F3:F4"/>
    <mergeCell ref="E3:E4"/>
    <mergeCell ref="G3:H3"/>
  </mergeCells>
  <phoneticPr fontId="2" type="noConversion"/>
  <printOptions horizontalCentered="1"/>
  <pageMargins left="0.15748031496062992" right="0.15748031496062992" top="0.19685039370078741" bottom="0.39370078740157483" header="0.19685039370078741" footer="0"/>
  <pageSetup paperSize="9" scale="67" fitToHeight="0" orientation="landscape" horizontalDpi="300" verticalDpi="300" r:id="rId1"/>
  <headerFooter alignWithMargins="0"/>
  <rowBreaks count="2" manualBreakCount="2">
    <brk id="33" min="1" max="20" man="1"/>
    <brk id="64" min="1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H52"/>
  <sheetViews>
    <sheetView view="pageBreakPreview" topLeftCell="A7" zoomScaleSheetLayoutView="100" workbookViewId="0">
      <selection activeCell="J50" sqref="J50"/>
    </sheetView>
  </sheetViews>
  <sheetFormatPr defaultRowHeight="12"/>
  <cols>
    <col min="1" max="1" width="13.33203125" style="92" customWidth="1"/>
    <col min="2" max="2" width="14.44140625" style="92" customWidth="1"/>
    <col min="3" max="3" width="14.6640625" style="93" customWidth="1"/>
    <col min="4" max="6" width="11.21875" style="92" customWidth="1"/>
    <col min="7" max="7" width="48.109375" style="92" customWidth="1"/>
    <col min="8" max="250" width="8.88671875" style="85"/>
    <col min="251" max="252" width="11.109375" style="85" customWidth="1"/>
    <col min="253" max="253" width="11.77734375" style="85" customWidth="1"/>
    <col min="254" max="255" width="10.21875" style="85" customWidth="1"/>
    <col min="256" max="256" width="11.21875" style="85" customWidth="1"/>
    <col min="257" max="257" width="60" style="85" customWidth="1"/>
    <col min="258" max="506" width="8.88671875" style="85"/>
    <col min="507" max="508" width="11.109375" style="85" customWidth="1"/>
    <col min="509" max="509" width="11.77734375" style="85" customWidth="1"/>
    <col min="510" max="511" width="10.21875" style="85" customWidth="1"/>
    <col min="512" max="512" width="11.21875" style="85" customWidth="1"/>
    <col min="513" max="513" width="60" style="85" customWidth="1"/>
    <col min="514" max="762" width="8.88671875" style="85"/>
    <col min="763" max="764" width="11.109375" style="85" customWidth="1"/>
    <col min="765" max="765" width="11.77734375" style="85" customWidth="1"/>
    <col min="766" max="767" width="10.21875" style="85" customWidth="1"/>
    <col min="768" max="768" width="11.21875" style="85" customWidth="1"/>
    <col min="769" max="769" width="60" style="85" customWidth="1"/>
    <col min="770" max="1018" width="8.88671875" style="85"/>
    <col min="1019" max="1020" width="11.109375" style="85" customWidth="1"/>
    <col min="1021" max="1021" width="11.77734375" style="85" customWidth="1"/>
    <col min="1022" max="1023" width="10.21875" style="85" customWidth="1"/>
    <col min="1024" max="1024" width="11.21875" style="85" customWidth="1"/>
    <col min="1025" max="1025" width="60" style="85" customWidth="1"/>
    <col min="1026" max="1274" width="8.88671875" style="85"/>
    <col min="1275" max="1276" width="11.109375" style="85" customWidth="1"/>
    <col min="1277" max="1277" width="11.77734375" style="85" customWidth="1"/>
    <col min="1278" max="1279" width="10.21875" style="85" customWidth="1"/>
    <col min="1280" max="1280" width="11.21875" style="85" customWidth="1"/>
    <col min="1281" max="1281" width="60" style="85" customWidth="1"/>
    <col min="1282" max="1530" width="8.88671875" style="85"/>
    <col min="1531" max="1532" width="11.109375" style="85" customWidth="1"/>
    <col min="1533" max="1533" width="11.77734375" style="85" customWidth="1"/>
    <col min="1534" max="1535" width="10.21875" style="85" customWidth="1"/>
    <col min="1536" max="1536" width="11.21875" style="85" customWidth="1"/>
    <col min="1537" max="1537" width="60" style="85" customWidth="1"/>
    <col min="1538" max="1786" width="8.88671875" style="85"/>
    <col min="1787" max="1788" width="11.109375" style="85" customWidth="1"/>
    <col min="1789" max="1789" width="11.77734375" style="85" customWidth="1"/>
    <col min="1790" max="1791" width="10.21875" style="85" customWidth="1"/>
    <col min="1792" max="1792" width="11.21875" style="85" customWidth="1"/>
    <col min="1793" max="1793" width="60" style="85" customWidth="1"/>
    <col min="1794" max="2042" width="8.88671875" style="85"/>
    <col min="2043" max="2044" width="11.109375" style="85" customWidth="1"/>
    <col min="2045" max="2045" width="11.77734375" style="85" customWidth="1"/>
    <col min="2046" max="2047" width="10.21875" style="85" customWidth="1"/>
    <col min="2048" max="2048" width="11.21875" style="85" customWidth="1"/>
    <col min="2049" max="2049" width="60" style="85" customWidth="1"/>
    <col min="2050" max="2298" width="8.88671875" style="85"/>
    <col min="2299" max="2300" width="11.109375" style="85" customWidth="1"/>
    <col min="2301" max="2301" width="11.77734375" style="85" customWidth="1"/>
    <col min="2302" max="2303" width="10.21875" style="85" customWidth="1"/>
    <col min="2304" max="2304" width="11.21875" style="85" customWidth="1"/>
    <col min="2305" max="2305" width="60" style="85" customWidth="1"/>
    <col min="2306" max="2554" width="8.88671875" style="85"/>
    <col min="2555" max="2556" width="11.109375" style="85" customWidth="1"/>
    <col min="2557" max="2557" width="11.77734375" style="85" customWidth="1"/>
    <col min="2558" max="2559" width="10.21875" style="85" customWidth="1"/>
    <col min="2560" max="2560" width="11.21875" style="85" customWidth="1"/>
    <col min="2561" max="2561" width="60" style="85" customWidth="1"/>
    <col min="2562" max="2810" width="8.88671875" style="85"/>
    <col min="2811" max="2812" width="11.109375" style="85" customWidth="1"/>
    <col min="2813" max="2813" width="11.77734375" style="85" customWidth="1"/>
    <col min="2814" max="2815" width="10.21875" style="85" customWidth="1"/>
    <col min="2816" max="2816" width="11.21875" style="85" customWidth="1"/>
    <col min="2817" max="2817" width="60" style="85" customWidth="1"/>
    <col min="2818" max="3066" width="8.88671875" style="85"/>
    <col min="3067" max="3068" width="11.109375" style="85" customWidth="1"/>
    <col min="3069" max="3069" width="11.77734375" style="85" customWidth="1"/>
    <col min="3070" max="3071" width="10.21875" style="85" customWidth="1"/>
    <col min="3072" max="3072" width="11.21875" style="85" customWidth="1"/>
    <col min="3073" max="3073" width="60" style="85" customWidth="1"/>
    <col min="3074" max="3322" width="8.88671875" style="85"/>
    <col min="3323" max="3324" width="11.109375" style="85" customWidth="1"/>
    <col min="3325" max="3325" width="11.77734375" style="85" customWidth="1"/>
    <col min="3326" max="3327" width="10.21875" style="85" customWidth="1"/>
    <col min="3328" max="3328" width="11.21875" style="85" customWidth="1"/>
    <col min="3329" max="3329" width="60" style="85" customWidth="1"/>
    <col min="3330" max="3578" width="8.88671875" style="85"/>
    <col min="3579" max="3580" width="11.109375" style="85" customWidth="1"/>
    <col min="3581" max="3581" width="11.77734375" style="85" customWidth="1"/>
    <col min="3582" max="3583" width="10.21875" style="85" customWidth="1"/>
    <col min="3584" max="3584" width="11.21875" style="85" customWidth="1"/>
    <col min="3585" max="3585" width="60" style="85" customWidth="1"/>
    <col min="3586" max="3834" width="8.88671875" style="85"/>
    <col min="3835" max="3836" width="11.109375" style="85" customWidth="1"/>
    <col min="3837" max="3837" width="11.77734375" style="85" customWidth="1"/>
    <col min="3838" max="3839" width="10.21875" style="85" customWidth="1"/>
    <col min="3840" max="3840" width="11.21875" style="85" customWidth="1"/>
    <col min="3841" max="3841" width="60" style="85" customWidth="1"/>
    <col min="3842" max="4090" width="8.88671875" style="85"/>
    <col min="4091" max="4092" width="11.109375" style="85" customWidth="1"/>
    <col min="4093" max="4093" width="11.77734375" style="85" customWidth="1"/>
    <col min="4094" max="4095" width="10.21875" style="85" customWidth="1"/>
    <col min="4096" max="4096" width="11.21875" style="85" customWidth="1"/>
    <col min="4097" max="4097" width="60" style="85" customWidth="1"/>
    <col min="4098" max="4346" width="8.88671875" style="85"/>
    <col min="4347" max="4348" width="11.109375" style="85" customWidth="1"/>
    <col min="4349" max="4349" width="11.77734375" style="85" customWidth="1"/>
    <col min="4350" max="4351" width="10.21875" style="85" customWidth="1"/>
    <col min="4352" max="4352" width="11.21875" style="85" customWidth="1"/>
    <col min="4353" max="4353" width="60" style="85" customWidth="1"/>
    <col min="4354" max="4602" width="8.88671875" style="85"/>
    <col min="4603" max="4604" width="11.109375" style="85" customWidth="1"/>
    <col min="4605" max="4605" width="11.77734375" style="85" customWidth="1"/>
    <col min="4606" max="4607" width="10.21875" style="85" customWidth="1"/>
    <col min="4608" max="4608" width="11.21875" style="85" customWidth="1"/>
    <col min="4609" max="4609" width="60" style="85" customWidth="1"/>
    <col min="4610" max="4858" width="8.88671875" style="85"/>
    <col min="4859" max="4860" width="11.109375" style="85" customWidth="1"/>
    <col min="4861" max="4861" width="11.77734375" style="85" customWidth="1"/>
    <col min="4862" max="4863" width="10.21875" style="85" customWidth="1"/>
    <col min="4864" max="4864" width="11.21875" style="85" customWidth="1"/>
    <col min="4865" max="4865" width="60" style="85" customWidth="1"/>
    <col min="4866" max="5114" width="8.88671875" style="85"/>
    <col min="5115" max="5116" width="11.109375" style="85" customWidth="1"/>
    <col min="5117" max="5117" width="11.77734375" style="85" customWidth="1"/>
    <col min="5118" max="5119" width="10.21875" style="85" customWidth="1"/>
    <col min="5120" max="5120" width="11.21875" style="85" customWidth="1"/>
    <col min="5121" max="5121" width="60" style="85" customWidth="1"/>
    <col min="5122" max="5370" width="8.88671875" style="85"/>
    <col min="5371" max="5372" width="11.109375" style="85" customWidth="1"/>
    <col min="5373" max="5373" width="11.77734375" style="85" customWidth="1"/>
    <col min="5374" max="5375" width="10.21875" style="85" customWidth="1"/>
    <col min="5376" max="5376" width="11.21875" style="85" customWidth="1"/>
    <col min="5377" max="5377" width="60" style="85" customWidth="1"/>
    <col min="5378" max="5626" width="8.88671875" style="85"/>
    <col min="5627" max="5628" width="11.109375" style="85" customWidth="1"/>
    <col min="5629" max="5629" width="11.77734375" style="85" customWidth="1"/>
    <col min="5630" max="5631" width="10.21875" style="85" customWidth="1"/>
    <col min="5632" max="5632" width="11.21875" style="85" customWidth="1"/>
    <col min="5633" max="5633" width="60" style="85" customWidth="1"/>
    <col min="5634" max="5882" width="8.88671875" style="85"/>
    <col min="5883" max="5884" width="11.109375" style="85" customWidth="1"/>
    <col min="5885" max="5885" width="11.77734375" style="85" customWidth="1"/>
    <col min="5886" max="5887" width="10.21875" style="85" customWidth="1"/>
    <col min="5888" max="5888" width="11.21875" style="85" customWidth="1"/>
    <col min="5889" max="5889" width="60" style="85" customWidth="1"/>
    <col min="5890" max="6138" width="8.88671875" style="85"/>
    <col min="6139" max="6140" width="11.109375" style="85" customWidth="1"/>
    <col min="6141" max="6141" width="11.77734375" style="85" customWidth="1"/>
    <col min="6142" max="6143" width="10.21875" style="85" customWidth="1"/>
    <col min="6144" max="6144" width="11.21875" style="85" customWidth="1"/>
    <col min="6145" max="6145" width="60" style="85" customWidth="1"/>
    <col min="6146" max="6394" width="8.88671875" style="85"/>
    <col min="6395" max="6396" width="11.109375" style="85" customWidth="1"/>
    <col min="6397" max="6397" width="11.77734375" style="85" customWidth="1"/>
    <col min="6398" max="6399" width="10.21875" style="85" customWidth="1"/>
    <col min="6400" max="6400" width="11.21875" style="85" customWidth="1"/>
    <col min="6401" max="6401" width="60" style="85" customWidth="1"/>
    <col min="6402" max="6650" width="8.88671875" style="85"/>
    <col min="6651" max="6652" width="11.109375" style="85" customWidth="1"/>
    <col min="6653" max="6653" width="11.77734375" style="85" customWidth="1"/>
    <col min="6654" max="6655" width="10.21875" style="85" customWidth="1"/>
    <col min="6656" max="6656" width="11.21875" style="85" customWidth="1"/>
    <col min="6657" max="6657" width="60" style="85" customWidth="1"/>
    <col min="6658" max="6906" width="8.88671875" style="85"/>
    <col min="6907" max="6908" width="11.109375" style="85" customWidth="1"/>
    <col min="6909" max="6909" width="11.77734375" style="85" customWidth="1"/>
    <col min="6910" max="6911" width="10.21875" style="85" customWidth="1"/>
    <col min="6912" max="6912" width="11.21875" style="85" customWidth="1"/>
    <col min="6913" max="6913" width="60" style="85" customWidth="1"/>
    <col min="6914" max="7162" width="8.88671875" style="85"/>
    <col min="7163" max="7164" width="11.109375" style="85" customWidth="1"/>
    <col min="7165" max="7165" width="11.77734375" style="85" customWidth="1"/>
    <col min="7166" max="7167" width="10.21875" style="85" customWidth="1"/>
    <col min="7168" max="7168" width="11.21875" style="85" customWidth="1"/>
    <col min="7169" max="7169" width="60" style="85" customWidth="1"/>
    <col min="7170" max="7418" width="8.88671875" style="85"/>
    <col min="7419" max="7420" width="11.109375" style="85" customWidth="1"/>
    <col min="7421" max="7421" width="11.77734375" style="85" customWidth="1"/>
    <col min="7422" max="7423" width="10.21875" style="85" customWidth="1"/>
    <col min="7424" max="7424" width="11.21875" style="85" customWidth="1"/>
    <col min="7425" max="7425" width="60" style="85" customWidth="1"/>
    <col min="7426" max="7674" width="8.88671875" style="85"/>
    <col min="7675" max="7676" width="11.109375" style="85" customWidth="1"/>
    <col min="7677" max="7677" width="11.77734375" style="85" customWidth="1"/>
    <col min="7678" max="7679" width="10.21875" style="85" customWidth="1"/>
    <col min="7680" max="7680" width="11.21875" style="85" customWidth="1"/>
    <col min="7681" max="7681" width="60" style="85" customWidth="1"/>
    <col min="7682" max="7930" width="8.88671875" style="85"/>
    <col min="7931" max="7932" width="11.109375" style="85" customWidth="1"/>
    <col min="7933" max="7933" width="11.77734375" style="85" customWidth="1"/>
    <col min="7934" max="7935" width="10.21875" style="85" customWidth="1"/>
    <col min="7936" max="7936" width="11.21875" style="85" customWidth="1"/>
    <col min="7937" max="7937" width="60" style="85" customWidth="1"/>
    <col min="7938" max="8186" width="8.88671875" style="85"/>
    <col min="8187" max="8188" width="11.109375" style="85" customWidth="1"/>
    <col min="8189" max="8189" width="11.77734375" style="85" customWidth="1"/>
    <col min="8190" max="8191" width="10.21875" style="85" customWidth="1"/>
    <col min="8192" max="8192" width="11.21875" style="85" customWidth="1"/>
    <col min="8193" max="8193" width="60" style="85" customWidth="1"/>
    <col min="8194" max="8442" width="8.88671875" style="85"/>
    <col min="8443" max="8444" width="11.109375" style="85" customWidth="1"/>
    <col min="8445" max="8445" width="11.77734375" style="85" customWidth="1"/>
    <col min="8446" max="8447" width="10.21875" style="85" customWidth="1"/>
    <col min="8448" max="8448" width="11.21875" style="85" customWidth="1"/>
    <col min="8449" max="8449" width="60" style="85" customWidth="1"/>
    <col min="8450" max="8698" width="8.88671875" style="85"/>
    <col min="8699" max="8700" width="11.109375" style="85" customWidth="1"/>
    <col min="8701" max="8701" width="11.77734375" style="85" customWidth="1"/>
    <col min="8702" max="8703" width="10.21875" style="85" customWidth="1"/>
    <col min="8704" max="8704" width="11.21875" style="85" customWidth="1"/>
    <col min="8705" max="8705" width="60" style="85" customWidth="1"/>
    <col min="8706" max="8954" width="8.88671875" style="85"/>
    <col min="8955" max="8956" width="11.109375" style="85" customWidth="1"/>
    <col min="8957" max="8957" width="11.77734375" style="85" customWidth="1"/>
    <col min="8958" max="8959" width="10.21875" style="85" customWidth="1"/>
    <col min="8960" max="8960" width="11.21875" style="85" customWidth="1"/>
    <col min="8961" max="8961" width="60" style="85" customWidth="1"/>
    <col min="8962" max="9210" width="8.88671875" style="85"/>
    <col min="9211" max="9212" width="11.109375" style="85" customWidth="1"/>
    <col min="9213" max="9213" width="11.77734375" style="85" customWidth="1"/>
    <col min="9214" max="9215" width="10.21875" style="85" customWidth="1"/>
    <col min="9216" max="9216" width="11.21875" style="85" customWidth="1"/>
    <col min="9217" max="9217" width="60" style="85" customWidth="1"/>
    <col min="9218" max="9466" width="8.88671875" style="85"/>
    <col min="9467" max="9468" width="11.109375" style="85" customWidth="1"/>
    <col min="9469" max="9469" width="11.77734375" style="85" customWidth="1"/>
    <col min="9470" max="9471" width="10.21875" style="85" customWidth="1"/>
    <col min="9472" max="9472" width="11.21875" style="85" customWidth="1"/>
    <col min="9473" max="9473" width="60" style="85" customWidth="1"/>
    <col min="9474" max="9722" width="8.88671875" style="85"/>
    <col min="9723" max="9724" width="11.109375" style="85" customWidth="1"/>
    <col min="9725" max="9725" width="11.77734375" style="85" customWidth="1"/>
    <col min="9726" max="9727" width="10.21875" style="85" customWidth="1"/>
    <col min="9728" max="9728" width="11.21875" style="85" customWidth="1"/>
    <col min="9729" max="9729" width="60" style="85" customWidth="1"/>
    <col min="9730" max="9978" width="8.88671875" style="85"/>
    <col min="9979" max="9980" width="11.109375" style="85" customWidth="1"/>
    <col min="9981" max="9981" width="11.77734375" style="85" customWidth="1"/>
    <col min="9982" max="9983" width="10.21875" style="85" customWidth="1"/>
    <col min="9984" max="9984" width="11.21875" style="85" customWidth="1"/>
    <col min="9985" max="9985" width="60" style="85" customWidth="1"/>
    <col min="9986" max="10234" width="8.88671875" style="85"/>
    <col min="10235" max="10236" width="11.109375" style="85" customWidth="1"/>
    <col min="10237" max="10237" width="11.77734375" style="85" customWidth="1"/>
    <col min="10238" max="10239" width="10.21875" style="85" customWidth="1"/>
    <col min="10240" max="10240" width="11.21875" style="85" customWidth="1"/>
    <col min="10241" max="10241" width="60" style="85" customWidth="1"/>
    <col min="10242" max="10490" width="8.88671875" style="85"/>
    <col min="10491" max="10492" width="11.109375" style="85" customWidth="1"/>
    <col min="10493" max="10493" width="11.77734375" style="85" customWidth="1"/>
    <col min="10494" max="10495" width="10.21875" style="85" customWidth="1"/>
    <col min="10496" max="10496" width="11.21875" style="85" customWidth="1"/>
    <col min="10497" max="10497" width="60" style="85" customWidth="1"/>
    <col min="10498" max="10746" width="8.88671875" style="85"/>
    <col min="10747" max="10748" width="11.109375" style="85" customWidth="1"/>
    <col min="10749" max="10749" width="11.77734375" style="85" customWidth="1"/>
    <col min="10750" max="10751" width="10.21875" style="85" customWidth="1"/>
    <col min="10752" max="10752" width="11.21875" style="85" customWidth="1"/>
    <col min="10753" max="10753" width="60" style="85" customWidth="1"/>
    <col min="10754" max="11002" width="8.88671875" style="85"/>
    <col min="11003" max="11004" width="11.109375" style="85" customWidth="1"/>
    <col min="11005" max="11005" width="11.77734375" style="85" customWidth="1"/>
    <col min="11006" max="11007" width="10.21875" style="85" customWidth="1"/>
    <col min="11008" max="11008" width="11.21875" style="85" customWidth="1"/>
    <col min="11009" max="11009" width="60" style="85" customWidth="1"/>
    <col min="11010" max="11258" width="8.88671875" style="85"/>
    <col min="11259" max="11260" width="11.109375" style="85" customWidth="1"/>
    <col min="11261" max="11261" width="11.77734375" style="85" customWidth="1"/>
    <col min="11262" max="11263" width="10.21875" style="85" customWidth="1"/>
    <col min="11264" max="11264" width="11.21875" style="85" customWidth="1"/>
    <col min="11265" max="11265" width="60" style="85" customWidth="1"/>
    <col min="11266" max="11514" width="8.88671875" style="85"/>
    <col min="11515" max="11516" width="11.109375" style="85" customWidth="1"/>
    <col min="11517" max="11517" width="11.77734375" style="85" customWidth="1"/>
    <col min="11518" max="11519" width="10.21875" style="85" customWidth="1"/>
    <col min="11520" max="11520" width="11.21875" style="85" customWidth="1"/>
    <col min="11521" max="11521" width="60" style="85" customWidth="1"/>
    <col min="11522" max="11770" width="8.88671875" style="85"/>
    <col min="11771" max="11772" width="11.109375" style="85" customWidth="1"/>
    <col min="11773" max="11773" width="11.77734375" style="85" customWidth="1"/>
    <col min="11774" max="11775" width="10.21875" style="85" customWidth="1"/>
    <col min="11776" max="11776" width="11.21875" style="85" customWidth="1"/>
    <col min="11777" max="11777" width="60" style="85" customWidth="1"/>
    <col min="11778" max="12026" width="8.88671875" style="85"/>
    <col min="12027" max="12028" width="11.109375" style="85" customWidth="1"/>
    <col min="12029" max="12029" width="11.77734375" style="85" customWidth="1"/>
    <col min="12030" max="12031" width="10.21875" style="85" customWidth="1"/>
    <col min="12032" max="12032" width="11.21875" style="85" customWidth="1"/>
    <col min="12033" max="12033" width="60" style="85" customWidth="1"/>
    <col min="12034" max="12282" width="8.88671875" style="85"/>
    <col min="12283" max="12284" width="11.109375" style="85" customWidth="1"/>
    <col min="12285" max="12285" width="11.77734375" style="85" customWidth="1"/>
    <col min="12286" max="12287" width="10.21875" style="85" customWidth="1"/>
    <col min="12288" max="12288" width="11.21875" style="85" customWidth="1"/>
    <col min="12289" max="12289" width="60" style="85" customWidth="1"/>
    <col min="12290" max="12538" width="8.88671875" style="85"/>
    <col min="12539" max="12540" width="11.109375" style="85" customWidth="1"/>
    <col min="12541" max="12541" width="11.77734375" style="85" customWidth="1"/>
    <col min="12542" max="12543" width="10.21875" style="85" customWidth="1"/>
    <col min="12544" max="12544" width="11.21875" style="85" customWidth="1"/>
    <col min="12545" max="12545" width="60" style="85" customWidth="1"/>
    <col min="12546" max="12794" width="8.88671875" style="85"/>
    <col min="12795" max="12796" width="11.109375" style="85" customWidth="1"/>
    <col min="12797" max="12797" width="11.77734375" style="85" customWidth="1"/>
    <col min="12798" max="12799" width="10.21875" style="85" customWidth="1"/>
    <col min="12800" max="12800" width="11.21875" style="85" customWidth="1"/>
    <col min="12801" max="12801" width="60" style="85" customWidth="1"/>
    <col min="12802" max="13050" width="8.88671875" style="85"/>
    <col min="13051" max="13052" width="11.109375" style="85" customWidth="1"/>
    <col min="13053" max="13053" width="11.77734375" style="85" customWidth="1"/>
    <col min="13054" max="13055" width="10.21875" style="85" customWidth="1"/>
    <col min="13056" max="13056" width="11.21875" style="85" customWidth="1"/>
    <col min="13057" max="13057" width="60" style="85" customWidth="1"/>
    <col min="13058" max="13306" width="8.88671875" style="85"/>
    <col min="13307" max="13308" width="11.109375" style="85" customWidth="1"/>
    <col min="13309" max="13309" width="11.77734375" style="85" customWidth="1"/>
    <col min="13310" max="13311" width="10.21875" style="85" customWidth="1"/>
    <col min="13312" max="13312" width="11.21875" style="85" customWidth="1"/>
    <col min="13313" max="13313" width="60" style="85" customWidth="1"/>
    <col min="13314" max="13562" width="8.88671875" style="85"/>
    <col min="13563" max="13564" width="11.109375" style="85" customWidth="1"/>
    <col min="13565" max="13565" width="11.77734375" style="85" customWidth="1"/>
    <col min="13566" max="13567" width="10.21875" style="85" customWidth="1"/>
    <col min="13568" max="13568" width="11.21875" style="85" customWidth="1"/>
    <col min="13569" max="13569" width="60" style="85" customWidth="1"/>
    <col min="13570" max="13818" width="8.88671875" style="85"/>
    <col min="13819" max="13820" width="11.109375" style="85" customWidth="1"/>
    <col min="13821" max="13821" width="11.77734375" style="85" customWidth="1"/>
    <col min="13822" max="13823" width="10.21875" style="85" customWidth="1"/>
    <col min="13824" max="13824" width="11.21875" style="85" customWidth="1"/>
    <col min="13825" max="13825" width="60" style="85" customWidth="1"/>
    <col min="13826" max="14074" width="8.88671875" style="85"/>
    <col min="14075" max="14076" width="11.109375" style="85" customWidth="1"/>
    <col min="14077" max="14077" width="11.77734375" style="85" customWidth="1"/>
    <col min="14078" max="14079" width="10.21875" style="85" customWidth="1"/>
    <col min="14080" max="14080" width="11.21875" style="85" customWidth="1"/>
    <col min="14081" max="14081" width="60" style="85" customWidth="1"/>
    <col min="14082" max="14330" width="8.88671875" style="85"/>
    <col min="14331" max="14332" width="11.109375" style="85" customWidth="1"/>
    <col min="14333" max="14333" width="11.77734375" style="85" customWidth="1"/>
    <col min="14334" max="14335" width="10.21875" style="85" customWidth="1"/>
    <col min="14336" max="14336" width="11.21875" style="85" customWidth="1"/>
    <col min="14337" max="14337" width="60" style="85" customWidth="1"/>
    <col min="14338" max="14586" width="8.88671875" style="85"/>
    <col min="14587" max="14588" width="11.109375" style="85" customWidth="1"/>
    <col min="14589" max="14589" width="11.77734375" style="85" customWidth="1"/>
    <col min="14590" max="14591" width="10.21875" style="85" customWidth="1"/>
    <col min="14592" max="14592" width="11.21875" style="85" customWidth="1"/>
    <col min="14593" max="14593" width="60" style="85" customWidth="1"/>
    <col min="14594" max="14842" width="8.88671875" style="85"/>
    <col min="14843" max="14844" width="11.109375" style="85" customWidth="1"/>
    <col min="14845" max="14845" width="11.77734375" style="85" customWidth="1"/>
    <col min="14846" max="14847" width="10.21875" style="85" customWidth="1"/>
    <col min="14848" max="14848" width="11.21875" style="85" customWidth="1"/>
    <col min="14849" max="14849" width="60" style="85" customWidth="1"/>
    <col min="14850" max="15098" width="8.88671875" style="85"/>
    <col min="15099" max="15100" width="11.109375" style="85" customWidth="1"/>
    <col min="15101" max="15101" width="11.77734375" style="85" customWidth="1"/>
    <col min="15102" max="15103" width="10.21875" style="85" customWidth="1"/>
    <col min="15104" max="15104" width="11.21875" style="85" customWidth="1"/>
    <col min="15105" max="15105" width="60" style="85" customWidth="1"/>
    <col min="15106" max="15354" width="8.88671875" style="85"/>
    <col min="15355" max="15356" width="11.109375" style="85" customWidth="1"/>
    <col min="15357" max="15357" width="11.77734375" style="85" customWidth="1"/>
    <col min="15358" max="15359" width="10.21875" style="85" customWidth="1"/>
    <col min="15360" max="15360" width="11.21875" style="85" customWidth="1"/>
    <col min="15361" max="15361" width="60" style="85" customWidth="1"/>
    <col min="15362" max="15610" width="8.88671875" style="85"/>
    <col min="15611" max="15612" width="11.109375" style="85" customWidth="1"/>
    <col min="15613" max="15613" width="11.77734375" style="85" customWidth="1"/>
    <col min="15614" max="15615" width="10.21875" style="85" customWidth="1"/>
    <col min="15616" max="15616" width="11.21875" style="85" customWidth="1"/>
    <col min="15617" max="15617" width="60" style="85" customWidth="1"/>
    <col min="15618" max="15866" width="8.88671875" style="85"/>
    <col min="15867" max="15868" width="11.109375" style="85" customWidth="1"/>
    <col min="15869" max="15869" width="11.77734375" style="85" customWidth="1"/>
    <col min="15870" max="15871" width="10.21875" style="85" customWidth="1"/>
    <col min="15872" max="15872" width="11.21875" style="85" customWidth="1"/>
    <col min="15873" max="15873" width="60" style="85" customWidth="1"/>
    <col min="15874" max="16122" width="8.88671875" style="85"/>
    <col min="16123" max="16124" width="11.109375" style="85" customWidth="1"/>
    <col min="16125" max="16125" width="11.77734375" style="85" customWidth="1"/>
    <col min="16126" max="16127" width="10.21875" style="85" customWidth="1"/>
    <col min="16128" max="16128" width="11.21875" style="85" customWidth="1"/>
    <col min="16129" max="16129" width="60" style="85" customWidth="1"/>
    <col min="16130" max="16384" width="8.88671875" style="85"/>
  </cols>
  <sheetData>
    <row r="1" spans="1:8" s="84" customFormat="1" ht="18.600000000000001" customHeight="1">
      <c r="A1" s="410" t="s">
        <v>202</v>
      </c>
      <c r="B1" s="411"/>
      <c r="C1" s="411"/>
      <c r="D1" s="411"/>
      <c r="E1" s="411"/>
      <c r="F1" s="411"/>
      <c r="G1" s="411"/>
      <c r="H1" s="137"/>
    </row>
    <row r="2" spans="1:8">
      <c r="A2" s="411"/>
      <c r="B2" s="411"/>
      <c r="C2" s="411"/>
      <c r="D2" s="411"/>
      <c r="E2" s="411"/>
      <c r="F2" s="411"/>
      <c r="G2" s="411"/>
    </row>
    <row r="3" spans="1:8" s="84" customFormat="1" ht="11.25" customHeight="1">
      <c r="A3" s="412"/>
      <c r="B3" s="412"/>
      <c r="C3" s="412"/>
      <c r="D3" s="412"/>
      <c r="E3" s="412"/>
      <c r="F3" s="412"/>
      <c r="G3" s="86"/>
    </row>
    <row r="4" spans="1:8" s="84" customFormat="1" ht="15" customHeight="1" thickBot="1">
      <c r="A4" s="87" t="s">
        <v>99</v>
      </c>
      <c r="B4" s="88"/>
      <c r="C4" s="88"/>
      <c r="D4" s="88"/>
      <c r="E4" s="88"/>
      <c r="F4" s="88"/>
      <c r="G4" s="86"/>
    </row>
    <row r="5" spans="1:8" s="84" customFormat="1" ht="18" customHeight="1">
      <c r="A5" s="102" t="s">
        <v>1</v>
      </c>
      <c r="B5" s="103" t="s">
        <v>100</v>
      </c>
      <c r="C5" s="103" t="s">
        <v>3</v>
      </c>
      <c r="D5" s="104" t="s">
        <v>203</v>
      </c>
      <c r="E5" s="104" t="s">
        <v>204</v>
      </c>
      <c r="F5" s="105" t="s">
        <v>205</v>
      </c>
      <c r="G5" s="106" t="s">
        <v>101</v>
      </c>
    </row>
    <row r="6" spans="1:8" s="84" customFormat="1" ht="18" customHeight="1">
      <c r="A6" s="413" t="s">
        <v>125</v>
      </c>
      <c r="B6" s="414"/>
      <c r="C6" s="414"/>
      <c r="D6" s="185">
        <f>SUM(D7:D13)</f>
        <v>398715000</v>
      </c>
      <c r="E6" s="185">
        <f>SUM(E7:E13)</f>
        <v>427228000</v>
      </c>
      <c r="F6" s="285">
        <f>E6-D6</f>
        <v>28513000</v>
      </c>
      <c r="G6" s="107"/>
    </row>
    <row r="7" spans="1:8" s="89" customFormat="1" ht="18" customHeight="1">
      <c r="A7" s="120" t="s">
        <v>102</v>
      </c>
      <c r="B7" s="121" t="s">
        <v>102</v>
      </c>
      <c r="C7" s="121" t="s">
        <v>102</v>
      </c>
      <c r="D7" s="186">
        <f>세입!E8</f>
        <v>27181080</v>
      </c>
      <c r="E7" s="186">
        <f>세입!F8</f>
        <v>29290920</v>
      </c>
      <c r="F7" s="287">
        <f t="shared" ref="F7:F12" si="0">E7-D7</f>
        <v>2109840</v>
      </c>
      <c r="G7" s="290" t="s">
        <v>209</v>
      </c>
    </row>
    <row r="8" spans="1:8" s="84" customFormat="1" ht="18" customHeight="1">
      <c r="A8" s="120" t="s">
        <v>61</v>
      </c>
      <c r="B8" s="121" t="s">
        <v>61</v>
      </c>
      <c r="C8" s="121" t="s">
        <v>61</v>
      </c>
      <c r="D8" s="186">
        <f>세입!E10</f>
        <v>319234080</v>
      </c>
      <c r="E8" s="186">
        <f>세입!F10</f>
        <v>345226200</v>
      </c>
      <c r="F8" s="287">
        <f t="shared" si="0"/>
        <v>25992120</v>
      </c>
      <c r="G8" s="289" t="s">
        <v>209</v>
      </c>
    </row>
    <row r="9" spans="1:8" s="84" customFormat="1" ht="18" customHeight="1">
      <c r="A9" s="284" t="s">
        <v>206</v>
      </c>
      <c r="B9" s="279" t="s">
        <v>206</v>
      </c>
      <c r="C9" s="279" t="s">
        <v>206</v>
      </c>
      <c r="D9" s="186">
        <f>총괄!E15</f>
        <v>20261277</v>
      </c>
      <c r="E9" s="186">
        <f>총괄!F15</f>
        <v>25000000</v>
      </c>
      <c r="F9" s="287">
        <f t="shared" si="0"/>
        <v>4738723</v>
      </c>
      <c r="G9" s="277" t="s">
        <v>210</v>
      </c>
    </row>
    <row r="10" spans="1:8" s="84" customFormat="1" ht="18" customHeight="1">
      <c r="A10" s="120" t="str">
        <f>세입!B14</f>
        <v>과년도수입</v>
      </c>
      <c r="B10" s="121" t="str">
        <f>세입!C14</f>
        <v>과년도수입</v>
      </c>
      <c r="C10" s="121" t="str">
        <f>세입!D15</f>
        <v>과년도수입</v>
      </c>
      <c r="D10" s="186">
        <f>세입!E15</f>
        <v>22377160</v>
      </c>
      <c r="E10" s="186">
        <f>세입!F15</f>
        <v>25000000</v>
      </c>
      <c r="F10" s="287">
        <f t="shared" si="0"/>
        <v>2622840</v>
      </c>
      <c r="G10" s="108" t="s">
        <v>211</v>
      </c>
    </row>
    <row r="11" spans="1:8" s="84" customFormat="1" ht="18" customHeight="1">
      <c r="A11" s="284" t="s">
        <v>207</v>
      </c>
      <c r="B11" s="279" t="s">
        <v>208</v>
      </c>
      <c r="C11" s="279" t="s">
        <v>207</v>
      </c>
      <c r="D11" s="197">
        <f>총괄!E21</f>
        <v>9661403</v>
      </c>
      <c r="E11" s="197">
        <f>총괄!F21</f>
        <v>1950000</v>
      </c>
      <c r="F11" s="286">
        <f t="shared" si="0"/>
        <v>-7711403</v>
      </c>
      <c r="G11" s="276" t="s">
        <v>212</v>
      </c>
    </row>
    <row r="12" spans="1:8" s="84" customFormat="1" ht="18" customHeight="1">
      <c r="A12" s="284"/>
      <c r="B12" s="296"/>
      <c r="C12" s="296" t="s">
        <v>269</v>
      </c>
      <c r="D12" s="197">
        <f>총괄!E22</f>
        <v>0</v>
      </c>
      <c r="E12" s="197">
        <f>총괄!F22</f>
        <v>40880</v>
      </c>
      <c r="F12" s="286">
        <f t="shared" si="0"/>
        <v>40880</v>
      </c>
      <c r="G12" s="276" t="s">
        <v>282</v>
      </c>
    </row>
    <row r="13" spans="1:8" s="84" customFormat="1" ht="18" customHeight="1" thickBot="1">
      <c r="A13" s="122"/>
      <c r="B13" s="123"/>
      <c r="C13" s="123" t="s">
        <v>281</v>
      </c>
      <c r="D13" s="187">
        <f>총괄!E23</f>
        <v>0</v>
      </c>
      <c r="E13" s="187">
        <f>총괄!F23</f>
        <v>720000</v>
      </c>
      <c r="F13" s="188">
        <f>E13-D13</f>
        <v>720000</v>
      </c>
      <c r="G13" s="109" t="s">
        <v>283</v>
      </c>
    </row>
    <row r="14" spans="1:8" s="84" customFormat="1" ht="18" customHeight="1">
      <c r="A14" s="124"/>
      <c r="B14" s="125"/>
      <c r="C14" s="101"/>
      <c r="D14" s="189"/>
      <c r="E14" s="189"/>
      <c r="F14" s="189"/>
      <c r="G14" s="100"/>
    </row>
    <row r="15" spans="1:8" s="84" customFormat="1" ht="18.600000000000001" customHeight="1" thickBot="1">
      <c r="A15" s="87" t="s">
        <v>103</v>
      </c>
      <c r="B15" s="100"/>
      <c r="C15" s="101"/>
      <c r="D15" s="189"/>
      <c r="E15" s="189"/>
      <c r="F15" s="189"/>
      <c r="G15" s="100"/>
    </row>
    <row r="16" spans="1:8" s="90" customFormat="1" ht="18" customHeight="1">
      <c r="A16" s="102" t="s">
        <v>1</v>
      </c>
      <c r="B16" s="103" t="s">
        <v>100</v>
      </c>
      <c r="C16" s="103" t="s">
        <v>3</v>
      </c>
      <c r="D16" s="104" t="s">
        <v>203</v>
      </c>
      <c r="E16" s="104" t="s">
        <v>204</v>
      </c>
      <c r="F16" s="105" t="s">
        <v>205</v>
      </c>
      <c r="G16" s="106" t="s">
        <v>101</v>
      </c>
    </row>
    <row r="17" spans="1:8" s="91" customFormat="1" ht="18" customHeight="1">
      <c r="A17" s="413" t="s">
        <v>125</v>
      </c>
      <c r="B17" s="414"/>
      <c r="C17" s="414"/>
      <c r="D17" s="190">
        <f>SUM(D18:D49)</f>
        <v>393655000</v>
      </c>
      <c r="E17" s="190">
        <f>SUM(E18:E49)</f>
        <v>422168000</v>
      </c>
      <c r="F17" s="185">
        <f>E17-D17</f>
        <v>28513000</v>
      </c>
      <c r="G17" s="110"/>
      <c r="H17" s="198">
        <f>F17-F6</f>
        <v>0</v>
      </c>
    </row>
    <row r="18" spans="1:8" s="97" customFormat="1" ht="18" customHeight="1">
      <c r="A18" s="221" t="s">
        <v>104</v>
      </c>
      <c r="B18" s="127" t="s">
        <v>105</v>
      </c>
      <c r="C18" s="119" t="str">
        <f>세출!D8</f>
        <v>급여</v>
      </c>
      <c r="D18" s="186">
        <f>총괄!L9</f>
        <v>243924070</v>
      </c>
      <c r="E18" s="186">
        <f>총괄!M9</f>
        <v>280536720</v>
      </c>
      <c r="F18" s="186">
        <f>E18-D18</f>
        <v>36612650</v>
      </c>
      <c r="G18" s="415" t="s">
        <v>126</v>
      </c>
    </row>
    <row r="19" spans="1:8" s="97" customFormat="1" ht="18" customHeight="1">
      <c r="A19" s="219"/>
      <c r="B19" s="222"/>
      <c r="C19" s="119" t="str">
        <f>세출!D12</f>
        <v>제수당</v>
      </c>
      <c r="D19" s="186">
        <f>총괄!L10</f>
        <v>3872680</v>
      </c>
      <c r="E19" s="186">
        <f>총괄!M10</f>
        <v>15147880</v>
      </c>
      <c r="F19" s="186">
        <f t="shared" ref="F19:F48" si="1">E19-D19</f>
        <v>11275200</v>
      </c>
      <c r="G19" s="416"/>
    </row>
    <row r="20" spans="1:8" s="97" customFormat="1" ht="18" customHeight="1">
      <c r="A20" s="219"/>
      <c r="B20" s="222"/>
      <c r="C20" s="126" t="str">
        <f>세출!D27</f>
        <v>퇴직금 및 퇴직적립금</v>
      </c>
      <c r="D20" s="186">
        <f>총괄!L11</f>
        <v>20649720</v>
      </c>
      <c r="E20" s="186">
        <f>총괄!M11</f>
        <v>24640380</v>
      </c>
      <c r="F20" s="186">
        <f t="shared" si="1"/>
        <v>3990660</v>
      </c>
      <c r="G20" s="416"/>
    </row>
    <row r="21" spans="1:8" s="97" customFormat="1" ht="18" customHeight="1">
      <c r="A21" s="219"/>
      <c r="B21" s="222"/>
      <c r="C21" s="119" t="str">
        <f>세출!D29</f>
        <v>사회보험부담금</v>
      </c>
      <c r="D21" s="186">
        <f>총괄!L12</f>
        <v>22816600</v>
      </c>
      <c r="E21" s="186">
        <f>총괄!M12</f>
        <v>27304760</v>
      </c>
      <c r="F21" s="186">
        <f>E21-D21</f>
        <v>4488160</v>
      </c>
      <c r="G21" s="417"/>
    </row>
    <row r="22" spans="1:8" s="97" customFormat="1" ht="18" customHeight="1">
      <c r="A22" s="219"/>
      <c r="B22" s="222"/>
      <c r="C22" s="119" t="str">
        <f>세출!D35</f>
        <v>기타후생경비</v>
      </c>
      <c r="D22" s="186">
        <f>총괄!L13</f>
        <v>6400000</v>
      </c>
      <c r="E22" s="186">
        <f>총괄!M13</f>
        <v>2700000</v>
      </c>
      <c r="F22" s="186">
        <f t="shared" si="1"/>
        <v>-3700000</v>
      </c>
      <c r="G22" s="294" t="s">
        <v>213</v>
      </c>
    </row>
    <row r="23" spans="1:8" s="97" customFormat="1" ht="18" customHeight="1">
      <c r="A23" s="219"/>
      <c r="B23" s="222" t="s">
        <v>214</v>
      </c>
      <c r="C23" s="119" t="s">
        <v>215</v>
      </c>
      <c r="D23" s="191">
        <f>총괄!L15</f>
        <v>1600000</v>
      </c>
      <c r="E23" s="186">
        <f>총괄!M15</f>
        <v>1000000</v>
      </c>
      <c r="F23" s="186">
        <f t="shared" si="1"/>
        <v>-600000</v>
      </c>
      <c r="G23" s="294" t="s">
        <v>242</v>
      </c>
    </row>
    <row r="24" spans="1:8" s="97" customFormat="1" ht="18" customHeight="1">
      <c r="A24" s="219"/>
      <c r="B24" s="127" t="s">
        <v>216</v>
      </c>
      <c r="C24" s="119" t="s">
        <v>217</v>
      </c>
      <c r="D24" s="191">
        <f>총괄!L18</f>
        <v>1000000</v>
      </c>
      <c r="E24" s="191">
        <f>총괄!M18</f>
        <v>600000</v>
      </c>
      <c r="F24" s="186">
        <f t="shared" si="1"/>
        <v>-400000</v>
      </c>
      <c r="G24" s="294" t="s">
        <v>243</v>
      </c>
    </row>
    <row r="25" spans="1:8" s="97" customFormat="1" ht="18" customHeight="1">
      <c r="A25" s="219"/>
      <c r="B25" s="222"/>
      <c r="C25" s="119" t="s">
        <v>218</v>
      </c>
      <c r="D25" s="191">
        <f>총괄!L19</f>
        <v>3000000</v>
      </c>
      <c r="E25" s="191">
        <f>총괄!M19</f>
        <v>3800000</v>
      </c>
      <c r="F25" s="186">
        <f t="shared" si="1"/>
        <v>800000</v>
      </c>
      <c r="G25" s="294" t="s">
        <v>244</v>
      </c>
    </row>
    <row r="26" spans="1:8" s="97" customFormat="1" ht="18" customHeight="1">
      <c r="A26" s="219"/>
      <c r="B26" s="222"/>
      <c r="C26" s="119" t="s">
        <v>219</v>
      </c>
      <c r="D26" s="191">
        <f>총괄!L20</f>
        <v>1640000</v>
      </c>
      <c r="E26" s="191">
        <f>총괄!M20</f>
        <v>970000</v>
      </c>
      <c r="F26" s="186">
        <f t="shared" si="1"/>
        <v>-670000</v>
      </c>
      <c r="G26" s="294" t="s">
        <v>245</v>
      </c>
    </row>
    <row r="27" spans="1:8" s="97" customFormat="1" ht="18" customHeight="1">
      <c r="A27" s="219"/>
      <c r="B27" s="222"/>
      <c r="C27" s="119" t="s">
        <v>220</v>
      </c>
      <c r="D27" s="191">
        <f>총괄!L21</f>
        <v>2800000</v>
      </c>
      <c r="E27" s="191">
        <f>총괄!M21</f>
        <v>2700000</v>
      </c>
      <c r="F27" s="186">
        <f t="shared" si="1"/>
        <v>-100000</v>
      </c>
      <c r="G27" s="294" t="s">
        <v>246</v>
      </c>
    </row>
    <row r="28" spans="1:8" s="97" customFormat="1" ht="18" customHeight="1">
      <c r="A28" s="219"/>
      <c r="B28" s="222"/>
      <c r="C28" s="119" t="s">
        <v>221</v>
      </c>
      <c r="D28" s="191">
        <f>총괄!L22</f>
        <v>2300000</v>
      </c>
      <c r="E28" s="191">
        <f>총괄!M22</f>
        <v>1600000</v>
      </c>
      <c r="F28" s="186">
        <f t="shared" si="1"/>
        <v>-700000</v>
      </c>
      <c r="G28" s="294" t="s">
        <v>247</v>
      </c>
    </row>
    <row r="29" spans="1:8" s="97" customFormat="1" ht="18" customHeight="1">
      <c r="A29" s="219"/>
      <c r="B29" s="222"/>
      <c r="C29" s="119" t="s">
        <v>222</v>
      </c>
      <c r="D29" s="191">
        <f>총괄!L23</f>
        <v>7000000</v>
      </c>
      <c r="E29" s="191">
        <f>총괄!M23</f>
        <v>3200000</v>
      </c>
      <c r="F29" s="186">
        <f t="shared" si="1"/>
        <v>-3800000</v>
      </c>
      <c r="G29" s="294" t="s">
        <v>248</v>
      </c>
    </row>
    <row r="30" spans="1:8" s="97" customFormat="1" ht="18" customHeight="1">
      <c r="A30" s="297" t="s">
        <v>239</v>
      </c>
      <c r="B30" s="119" t="s">
        <v>240</v>
      </c>
      <c r="C30" s="119" t="s">
        <v>241</v>
      </c>
      <c r="D30" s="191">
        <f>총괄!L27</f>
        <v>2000000</v>
      </c>
      <c r="E30" s="191">
        <f>총괄!M27</f>
        <v>1300000</v>
      </c>
      <c r="F30" s="186">
        <f t="shared" si="1"/>
        <v>-700000</v>
      </c>
      <c r="G30" s="294" t="s">
        <v>249</v>
      </c>
    </row>
    <row r="31" spans="1:8" s="97" customFormat="1" ht="18" customHeight="1">
      <c r="A31" s="221" t="str">
        <f>세출!B68</f>
        <v>사업비</v>
      </c>
      <c r="B31" s="408" t="s">
        <v>124</v>
      </c>
      <c r="C31" s="119" t="s">
        <v>223</v>
      </c>
      <c r="D31" s="191">
        <f>총괄!L31</f>
        <v>100000</v>
      </c>
      <c r="E31" s="191">
        <f>총괄!M31</f>
        <v>330000</v>
      </c>
      <c r="F31" s="186">
        <f t="shared" si="1"/>
        <v>230000</v>
      </c>
      <c r="G31" s="294" t="s">
        <v>250</v>
      </c>
    </row>
    <row r="32" spans="1:8" s="97" customFormat="1" ht="18" customHeight="1">
      <c r="A32" s="219"/>
      <c r="B32" s="409"/>
      <c r="C32" s="119" t="s">
        <v>224</v>
      </c>
      <c r="D32" s="191">
        <f>총괄!L32</f>
        <v>480000</v>
      </c>
      <c r="E32" s="191">
        <f>총괄!M32</f>
        <v>700000</v>
      </c>
      <c r="F32" s="186">
        <f t="shared" si="1"/>
        <v>220000</v>
      </c>
      <c r="G32" s="294" t="s">
        <v>251</v>
      </c>
    </row>
    <row r="33" spans="1:7" s="97" customFormat="1" ht="18" customHeight="1">
      <c r="A33" s="219"/>
      <c r="B33" s="291"/>
      <c r="C33" s="127" t="s">
        <v>225</v>
      </c>
      <c r="D33" s="191">
        <f>총괄!L33</f>
        <v>384000</v>
      </c>
      <c r="E33" s="191">
        <f>총괄!M33</f>
        <v>700000</v>
      </c>
      <c r="F33" s="186">
        <f t="shared" si="1"/>
        <v>316000</v>
      </c>
      <c r="G33" s="299" t="s">
        <v>252</v>
      </c>
    </row>
    <row r="34" spans="1:7" s="97" customFormat="1" ht="18" customHeight="1">
      <c r="A34" s="219"/>
      <c r="B34" s="291"/>
      <c r="C34" s="127" t="s">
        <v>226</v>
      </c>
      <c r="D34" s="191">
        <f>총괄!L34</f>
        <v>1408000</v>
      </c>
      <c r="E34" s="191">
        <f>총괄!M34</f>
        <v>1400000</v>
      </c>
      <c r="F34" s="186">
        <f t="shared" si="1"/>
        <v>-8000</v>
      </c>
      <c r="G34" s="299" t="s">
        <v>253</v>
      </c>
    </row>
    <row r="35" spans="1:7" s="97" customFormat="1" ht="18" customHeight="1">
      <c r="A35" s="219"/>
      <c r="B35" s="291"/>
      <c r="C35" s="127" t="s">
        <v>227</v>
      </c>
      <c r="D35" s="191">
        <f>총괄!L35</f>
        <v>1500000</v>
      </c>
      <c r="E35" s="191">
        <f>총괄!M35</f>
        <v>800000</v>
      </c>
      <c r="F35" s="186">
        <f t="shared" si="1"/>
        <v>-700000</v>
      </c>
      <c r="G35" s="299" t="s">
        <v>254</v>
      </c>
    </row>
    <row r="36" spans="1:7" s="97" customFormat="1" ht="18" customHeight="1">
      <c r="A36" s="219"/>
      <c r="B36" s="291"/>
      <c r="C36" s="127" t="s">
        <v>228</v>
      </c>
      <c r="D36" s="191">
        <f>총괄!L36</f>
        <v>320000</v>
      </c>
      <c r="E36" s="191">
        <f>총괄!M36</f>
        <v>350000</v>
      </c>
      <c r="F36" s="186">
        <f t="shared" si="1"/>
        <v>30000</v>
      </c>
      <c r="G36" s="299" t="s">
        <v>255</v>
      </c>
    </row>
    <row r="37" spans="1:7" s="97" customFormat="1" ht="18" customHeight="1">
      <c r="A37" s="219"/>
      <c r="B37" s="291"/>
      <c r="C37" s="127" t="s">
        <v>229</v>
      </c>
      <c r="D37" s="191">
        <f>총괄!L37</f>
        <v>1150000</v>
      </c>
      <c r="E37" s="191">
        <f>총괄!M37</f>
        <v>600000</v>
      </c>
      <c r="F37" s="186">
        <f t="shared" si="1"/>
        <v>-550000</v>
      </c>
      <c r="G37" s="292" t="s">
        <v>256</v>
      </c>
    </row>
    <row r="38" spans="1:7" s="97" customFormat="1" ht="18" customHeight="1">
      <c r="A38" s="219"/>
      <c r="B38" s="218" t="s">
        <v>136</v>
      </c>
      <c r="C38" s="127" t="str">
        <f>세출!D83</f>
        <v>관리지원사업</v>
      </c>
      <c r="D38" s="192">
        <f>총괄!L39</f>
        <v>5400000</v>
      </c>
      <c r="E38" s="192">
        <f>총괄!M39</f>
        <v>3900000</v>
      </c>
      <c r="F38" s="186">
        <f t="shared" si="1"/>
        <v>-1500000</v>
      </c>
      <c r="G38" s="278" t="s">
        <v>257</v>
      </c>
    </row>
    <row r="39" spans="1:7" s="97" customFormat="1" ht="18" customHeight="1">
      <c r="A39" s="219"/>
      <c r="B39" s="280"/>
      <c r="C39" s="127" t="s">
        <v>230</v>
      </c>
      <c r="D39" s="192">
        <f>총괄!L40</f>
        <v>4700000</v>
      </c>
      <c r="E39" s="192">
        <f>총괄!M40</f>
        <v>4960000</v>
      </c>
      <c r="F39" s="186">
        <f t="shared" si="1"/>
        <v>260000</v>
      </c>
      <c r="G39" s="278" t="s">
        <v>258</v>
      </c>
    </row>
    <row r="40" spans="1:7" s="97" customFormat="1" ht="18" customHeight="1">
      <c r="A40" s="219"/>
      <c r="B40" s="279" t="s">
        <v>231</v>
      </c>
      <c r="C40" s="127" t="s">
        <v>232</v>
      </c>
      <c r="D40" s="192">
        <f>총괄!L46</f>
        <v>3000000</v>
      </c>
      <c r="E40" s="192">
        <f>총괄!M46</f>
        <v>400000</v>
      </c>
      <c r="F40" s="186">
        <f t="shared" si="1"/>
        <v>-2600000</v>
      </c>
      <c r="G40" s="278" t="s">
        <v>259</v>
      </c>
    </row>
    <row r="41" spans="1:7" s="97" customFormat="1" ht="18" customHeight="1">
      <c r="A41" s="219"/>
      <c r="B41" s="291"/>
      <c r="C41" s="127" t="s">
        <v>233</v>
      </c>
      <c r="D41" s="192">
        <f>총괄!L47</f>
        <v>500000</v>
      </c>
      <c r="E41" s="192">
        <f>총괄!M47</f>
        <v>200000</v>
      </c>
      <c r="F41" s="186">
        <f t="shared" si="1"/>
        <v>-300000</v>
      </c>
      <c r="G41" s="278" t="s">
        <v>260</v>
      </c>
    </row>
    <row r="42" spans="1:7" s="97" customFormat="1" ht="18" customHeight="1">
      <c r="A42" s="219"/>
      <c r="B42" s="291"/>
      <c r="C42" s="127" t="s">
        <v>234</v>
      </c>
      <c r="D42" s="192">
        <f>총괄!L48</f>
        <v>2500000</v>
      </c>
      <c r="E42" s="192">
        <f>총괄!M48</f>
        <v>0</v>
      </c>
      <c r="F42" s="186">
        <f t="shared" si="1"/>
        <v>-2500000</v>
      </c>
      <c r="G42" s="278" t="s">
        <v>261</v>
      </c>
    </row>
    <row r="43" spans="1:7" s="97" customFormat="1" ht="18" customHeight="1">
      <c r="A43" s="219"/>
      <c r="B43" s="291"/>
      <c r="C43" s="127" t="s">
        <v>235</v>
      </c>
      <c r="D43" s="192">
        <f>총괄!L49</f>
        <v>100000</v>
      </c>
      <c r="E43" s="192">
        <f>총괄!M49</f>
        <v>50000</v>
      </c>
      <c r="F43" s="186">
        <f t="shared" si="1"/>
        <v>-50000</v>
      </c>
      <c r="G43" s="278" t="s">
        <v>262</v>
      </c>
    </row>
    <row r="44" spans="1:7" s="97" customFormat="1" ht="18" customHeight="1">
      <c r="A44" s="220"/>
      <c r="B44" s="291"/>
      <c r="C44" s="127" t="s">
        <v>236</v>
      </c>
      <c r="D44" s="192">
        <f>총괄!L50</f>
        <v>0</v>
      </c>
      <c r="E44" s="192">
        <f>총괄!M50</f>
        <v>1600000</v>
      </c>
      <c r="F44" s="186">
        <f t="shared" si="1"/>
        <v>1600000</v>
      </c>
      <c r="G44" s="278" t="s">
        <v>261</v>
      </c>
    </row>
    <row r="45" spans="1:7" s="98" customFormat="1" ht="18" customHeight="1">
      <c r="A45" s="128" t="s">
        <v>109</v>
      </c>
      <c r="B45" s="129" t="s">
        <v>109</v>
      </c>
      <c r="C45" s="129" t="str">
        <f>세출!D99</f>
        <v>전출금</v>
      </c>
      <c r="D45" s="193">
        <f>총괄!L53</f>
        <v>20532000</v>
      </c>
      <c r="E45" s="193">
        <f>총괄!M53</f>
        <v>38472000</v>
      </c>
      <c r="F45" s="186">
        <f t="shared" si="1"/>
        <v>17940000</v>
      </c>
      <c r="G45" s="132" t="s">
        <v>263</v>
      </c>
    </row>
    <row r="46" spans="1:7" s="98" customFormat="1" ht="18" customHeight="1">
      <c r="A46" s="128" t="s">
        <v>237</v>
      </c>
      <c r="B46" s="129" t="s">
        <v>238</v>
      </c>
      <c r="C46" s="129" t="s">
        <v>238</v>
      </c>
      <c r="D46" s="193">
        <f>총괄!L62</f>
        <v>200770</v>
      </c>
      <c r="E46" s="193">
        <f>총괄!M62</f>
        <v>206260</v>
      </c>
      <c r="F46" s="186">
        <f t="shared" si="1"/>
        <v>5490</v>
      </c>
      <c r="G46" s="132" t="s">
        <v>264</v>
      </c>
    </row>
    <row r="47" spans="1:7" s="98" customFormat="1" ht="18" customHeight="1">
      <c r="A47" s="128" t="s">
        <v>110</v>
      </c>
      <c r="B47" s="129" t="s">
        <v>110</v>
      </c>
      <c r="C47" s="129" t="str">
        <f>세출!D105</f>
        <v>과년도지출</v>
      </c>
      <c r="D47" s="193">
        <f>총괄!L56</f>
        <v>22377160</v>
      </c>
      <c r="E47" s="193">
        <f>총괄!M56</f>
        <v>0</v>
      </c>
      <c r="F47" s="186">
        <f t="shared" si="1"/>
        <v>-22377160</v>
      </c>
      <c r="G47" s="108" t="s">
        <v>265</v>
      </c>
    </row>
    <row r="48" spans="1:7" s="98" customFormat="1" ht="18" customHeight="1">
      <c r="A48" s="128" t="s">
        <v>111</v>
      </c>
      <c r="B48" s="129" t="s">
        <v>111</v>
      </c>
      <c r="C48" s="129" t="str">
        <f>세출!D114</f>
        <v>운영충당적립금</v>
      </c>
      <c r="D48" s="193">
        <f>총괄!L65</f>
        <v>5000000</v>
      </c>
      <c r="E48" s="193">
        <f>총괄!M65</f>
        <v>1000000</v>
      </c>
      <c r="F48" s="186">
        <f t="shared" si="1"/>
        <v>-4000000</v>
      </c>
      <c r="G48" s="288" t="s">
        <v>266</v>
      </c>
    </row>
    <row r="49" spans="1:7" s="98" customFormat="1" ht="18" customHeight="1" thickBot="1">
      <c r="A49" s="130" t="s">
        <v>112</v>
      </c>
      <c r="B49" s="131" t="s">
        <v>112</v>
      </c>
      <c r="C49" s="131" t="str">
        <f>세출!D117</f>
        <v>시설환경개선준비금</v>
      </c>
      <c r="D49" s="194">
        <f>총괄!L68</f>
        <v>5000000</v>
      </c>
      <c r="E49" s="194">
        <f>총괄!M68</f>
        <v>1000000</v>
      </c>
      <c r="F49" s="195">
        <f>E49-D49</f>
        <v>-4000000</v>
      </c>
      <c r="G49" s="298" t="s">
        <v>267</v>
      </c>
    </row>
    <row r="50" spans="1:7">
      <c r="A50" s="100"/>
      <c r="B50" s="100"/>
      <c r="C50" s="101"/>
      <c r="D50" s="189"/>
      <c r="E50" s="189"/>
      <c r="F50" s="196"/>
      <c r="G50" s="100"/>
    </row>
    <row r="51" spans="1:7">
      <c r="A51" s="100"/>
      <c r="B51" s="100"/>
      <c r="C51" s="101"/>
      <c r="D51" s="189"/>
      <c r="E51" s="189"/>
      <c r="F51" s="189"/>
      <c r="G51" s="100"/>
    </row>
    <row r="52" spans="1:7">
      <c r="F52" s="99"/>
    </row>
  </sheetData>
  <mergeCells count="6">
    <mergeCell ref="B31:B32"/>
    <mergeCell ref="A1:G2"/>
    <mergeCell ref="A3:F3"/>
    <mergeCell ref="A6:C6"/>
    <mergeCell ref="A17:C17"/>
    <mergeCell ref="G18:G21"/>
  </mergeCells>
  <phoneticPr fontId="2" type="noConversion"/>
  <pageMargins left="0.39370078740157483" right="0.39370078740157483" top="0.78740157480314965" bottom="0.59055118110236227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표지</vt:lpstr>
      <vt:lpstr>총괄</vt:lpstr>
      <vt:lpstr>세입</vt:lpstr>
      <vt:lpstr>세출</vt:lpstr>
      <vt:lpstr>변경사유서</vt:lpstr>
      <vt:lpstr>변경사유서!Print_Area</vt:lpstr>
      <vt:lpstr>세입!Print_Area</vt:lpstr>
      <vt:lpstr>세출!Print_Area</vt:lpstr>
      <vt:lpstr>총괄!Print_Area</vt:lpstr>
      <vt:lpstr>세출!Print_Titles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김성현</dc:creator>
  <cp:lastModifiedBy>PowerUser</cp:lastModifiedBy>
  <cp:lastPrinted>2015-12-22T08:01:47Z</cp:lastPrinted>
  <dcterms:created xsi:type="dcterms:W3CDTF">2008-01-12T05:11:51Z</dcterms:created>
  <dcterms:modified xsi:type="dcterms:W3CDTF">2015-12-22T08:52:37Z</dcterms:modified>
</cp:coreProperties>
</file>