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공고\"/>
    </mc:Choice>
  </mc:AlternateContent>
  <xr:revisionPtr revIDLastSave="0" documentId="13_ncr:1_{64EA6BDB-3D5D-4978-B5D1-1B8AEF06A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예산표지" sheetId="14" r:id="rId1"/>
    <sheet name="예산총칙" sheetId="3" r:id="rId2"/>
    <sheet name="예산총괄 " sheetId="6" r:id="rId3"/>
    <sheet name="예산내역(세입)" sheetId="13" r:id="rId4"/>
    <sheet name="예산내역(세출)" sheetId="12" r:id="rId5"/>
  </sheets>
  <definedNames>
    <definedName name="_xlnm.Print_Area" localSheetId="4">'예산내역(세출)'!$A$1:$R$202</definedName>
    <definedName name="_xlnm.Print_Area" localSheetId="2">'예산총괄 '!$A$1:$E$33</definedName>
    <definedName name="_xlnm.Print_Area" localSheetId="1">예산총칙!$A$1:$A$24</definedName>
    <definedName name="_xlnm.Print_Area" localSheetId="0">예산표지!$A$1:$A$13</definedName>
    <definedName name="_xlnm.Print_Titles" localSheetId="3">'예산내역(세입)'!$2:$4</definedName>
    <definedName name="_xlnm.Print_Titles" localSheetId="4">'예산내역(세출)'!$2:$4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1" i="12" l="1"/>
  <c r="R159" i="12"/>
  <c r="R158" i="12"/>
  <c r="R170" i="12"/>
  <c r="R189" i="12"/>
  <c r="E94" i="13"/>
  <c r="T109" i="13" l="1"/>
  <c r="T106" i="13"/>
  <c r="T107" i="13"/>
  <c r="T105" i="13"/>
  <c r="R156" i="12"/>
  <c r="R155" i="12"/>
  <c r="R106" i="12" l="1"/>
  <c r="I40" i="12" l="1"/>
  <c r="I47" i="12"/>
  <c r="R31" i="12"/>
  <c r="R32" i="12"/>
  <c r="R33" i="12"/>
  <c r="R30" i="12"/>
  <c r="R21" i="12"/>
  <c r="R22" i="12"/>
  <c r="R23" i="12"/>
  <c r="R20" i="12"/>
  <c r="R11" i="12"/>
  <c r="R152" i="12" l="1"/>
  <c r="R131" i="12"/>
  <c r="R132" i="12"/>
  <c r="R130" i="12"/>
  <c r="T95" i="13"/>
  <c r="T97" i="13"/>
  <c r="E91" i="13" l="1"/>
  <c r="R80" i="12"/>
  <c r="R162" i="12"/>
  <c r="R84" i="12" l="1"/>
  <c r="R14" i="12" l="1"/>
  <c r="T61" i="13" l="1"/>
  <c r="L24" i="13"/>
  <c r="T15" i="13"/>
  <c r="C28" i="6" l="1"/>
  <c r="C29" i="6"/>
  <c r="R87" i="12" l="1"/>
  <c r="R72" i="12" l="1"/>
  <c r="T94" i="13" l="1"/>
  <c r="C8" i="6" l="1"/>
  <c r="C7" i="6"/>
  <c r="R122" i="12" l="1"/>
  <c r="R34" i="12" l="1"/>
  <c r="R35" i="12"/>
  <c r="R24" i="12" l="1"/>
  <c r="R114" i="12" l="1"/>
  <c r="F86" i="13" l="1"/>
  <c r="E193" i="12" l="1"/>
  <c r="D7" i="13"/>
  <c r="T11" i="13"/>
  <c r="T12" i="13"/>
  <c r="T13" i="13"/>
  <c r="T14" i="13"/>
  <c r="T16" i="13"/>
  <c r="T17" i="13"/>
  <c r="T18" i="13"/>
  <c r="T19" i="13"/>
  <c r="T20" i="13"/>
  <c r="T21" i="13"/>
  <c r="T22" i="13"/>
  <c r="T23" i="13"/>
  <c r="T24" i="13"/>
  <c r="E28" i="13"/>
  <c r="F28" i="13" s="1"/>
  <c r="E30" i="13"/>
  <c r="F31" i="13"/>
  <c r="D33" i="13"/>
  <c r="D32" i="13" s="1"/>
  <c r="T34" i="13"/>
  <c r="T35" i="13"/>
  <c r="T36" i="13"/>
  <c r="T37" i="13"/>
  <c r="T38" i="13"/>
  <c r="T39" i="13"/>
  <c r="T40" i="13"/>
  <c r="T41" i="13"/>
  <c r="T42" i="13"/>
  <c r="T43" i="13"/>
  <c r="T44" i="13"/>
  <c r="T45" i="13"/>
  <c r="F46" i="13"/>
  <c r="F47" i="13"/>
  <c r="D49" i="13"/>
  <c r="D48" i="13" s="1"/>
  <c r="C10" i="6" s="1"/>
  <c r="E49" i="13"/>
  <c r="E48" i="13" s="1"/>
  <c r="D10" i="6" s="1"/>
  <c r="F50" i="13"/>
  <c r="G50" i="13"/>
  <c r="F51" i="13"/>
  <c r="G51" i="13"/>
  <c r="D53" i="13"/>
  <c r="D52" i="13" s="1"/>
  <c r="T57" i="13"/>
  <c r="T58" i="13"/>
  <c r="T59" i="13"/>
  <c r="T60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5" i="13"/>
  <c r="T76" i="13"/>
  <c r="T77" i="13"/>
  <c r="D80" i="13"/>
  <c r="D79" i="13" s="1"/>
  <c r="C13" i="6" s="1"/>
  <c r="E80" i="13"/>
  <c r="F81" i="13"/>
  <c r="F82" i="13"/>
  <c r="D84" i="13"/>
  <c r="D83" i="13" s="1"/>
  <c r="E84" i="13"/>
  <c r="E83" i="13" s="1"/>
  <c r="D14" i="6" s="1"/>
  <c r="F85" i="13"/>
  <c r="G85" i="13"/>
  <c r="F87" i="13"/>
  <c r="D89" i="13"/>
  <c r="D88" i="13" s="1"/>
  <c r="F90" i="13"/>
  <c r="F91" i="13"/>
  <c r="G91" i="13"/>
  <c r="T92" i="13"/>
  <c r="T93" i="13"/>
  <c r="T96" i="13"/>
  <c r="T99" i="13"/>
  <c r="T100" i="13"/>
  <c r="T101" i="13"/>
  <c r="T102" i="13"/>
  <c r="T103" i="13"/>
  <c r="T104" i="13"/>
  <c r="T108" i="13"/>
  <c r="T110" i="13"/>
  <c r="D112" i="13"/>
  <c r="D111" i="13" s="1"/>
  <c r="E112" i="13"/>
  <c r="F113" i="13"/>
  <c r="F114" i="13"/>
  <c r="I25" i="13" l="1"/>
  <c r="E79" i="13"/>
  <c r="F79" i="13" s="1"/>
  <c r="D13" i="6"/>
  <c r="D6" i="13"/>
  <c r="D5" i="13" s="1"/>
  <c r="C6" i="6"/>
  <c r="F30" i="13"/>
  <c r="F112" i="13"/>
  <c r="E92" i="13"/>
  <c r="F92" i="13" s="1"/>
  <c r="E111" i="13"/>
  <c r="D16" i="6" s="1"/>
  <c r="T74" i="13"/>
  <c r="E39" i="13"/>
  <c r="F39" i="13" s="1"/>
  <c r="E34" i="13"/>
  <c r="F34" i="13" s="1"/>
  <c r="I10" i="13"/>
  <c r="T10" i="13" s="1"/>
  <c r="T9" i="13" s="1"/>
  <c r="E8" i="13" s="1"/>
  <c r="F8" i="13" s="1"/>
  <c r="F83" i="13"/>
  <c r="G83" i="13"/>
  <c r="F48" i="13"/>
  <c r="G48" i="13"/>
  <c r="I56" i="13"/>
  <c r="T56" i="13" s="1"/>
  <c r="G84" i="13"/>
  <c r="G49" i="13"/>
  <c r="E29" i="13"/>
  <c r="E27" i="13"/>
  <c r="F84" i="13"/>
  <c r="F49" i="13"/>
  <c r="F80" i="13"/>
  <c r="T25" i="13" l="1"/>
  <c r="E24" i="13" s="1"/>
  <c r="F29" i="13"/>
  <c r="D8" i="6"/>
  <c r="T55" i="13"/>
  <c r="E54" i="13" s="1"/>
  <c r="F54" i="13" s="1"/>
  <c r="I78" i="13"/>
  <c r="T78" i="13" s="1"/>
  <c r="E78" i="13" s="1"/>
  <c r="F78" i="13" s="1"/>
  <c r="G78" i="13" s="1"/>
  <c r="F111" i="13"/>
  <c r="E89" i="13"/>
  <c r="G89" i="13" s="1"/>
  <c r="G34" i="13"/>
  <c r="E33" i="13"/>
  <c r="E32" i="13" s="1"/>
  <c r="D9" i="6" s="1"/>
  <c r="G39" i="13"/>
  <c r="G8" i="13"/>
  <c r="E26" i="13"/>
  <c r="F27" i="13"/>
  <c r="G94" i="13"/>
  <c r="F94" i="13"/>
  <c r="F24" i="13" l="1"/>
  <c r="G24" i="13" s="1"/>
  <c r="E7" i="13"/>
  <c r="F7" i="13" s="1"/>
  <c r="F26" i="13"/>
  <c r="D7" i="6"/>
  <c r="G54" i="13"/>
  <c r="E88" i="13"/>
  <c r="D15" i="6" s="1"/>
  <c r="F89" i="13"/>
  <c r="E53" i="13"/>
  <c r="G53" i="13" s="1"/>
  <c r="F33" i="13"/>
  <c r="G33" i="13"/>
  <c r="D6" i="6"/>
  <c r="F32" i="13"/>
  <c r="G32" i="13"/>
  <c r="E6" i="13" l="1"/>
  <c r="G6" i="13" s="1"/>
  <c r="G7" i="13"/>
  <c r="F6" i="13"/>
  <c r="F53" i="13"/>
  <c r="F88" i="13"/>
  <c r="G88" i="13"/>
  <c r="E52" i="13"/>
  <c r="D11" i="6" s="1"/>
  <c r="E5" i="13" l="1"/>
  <c r="F5" i="13" s="1"/>
  <c r="G52" i="13"/>
  <c r="F52" i="13"/>
  <c r="G5" i="13" l="1"/>
  <c r="R8" i="12" l="1"/>
  <c r="D7" i="12"/>
  <c r="E34" i="12"/>
  <c r="R37" i="12"/>
  <c r="R39" i="12"/>
  <c r="D54" i="12"/>
  <c r="C22" i="6" s="1"/>
  <c r="R55" i="12"/>
  <c r="E55" i="12" s="1"/>
  <c r="E56" i="12"/>
  <c r="F56" i="12" s="1"/>
  <c r="R57" i="12"/>
  <c r="E57" i="12" s="1"/>
  <c r="F57" i="12" s="1"/>
  <c r="D58" i="12"/>
  <c r="R59" i="12"/>
  <c r="E59" i="12" s="1"/>
  <c r="R61" i="12"/>
  <c r="R62" i="12"/>
  <c r="R63" i="12"/>
  <c r="R64" i="12"/>
  <c r="R65" i="12"/>
  <c r="R66" i="12"/>
  <c r="R67" i="12"/>
  <c r="R68" i="12"/>
  <c r="R69" i="12"/>
  <c r="R70" i="12"/>
  <c r="R71" i="12"/>
  <c r="R73" i="12"/>
  <c r="R74" i="12"/>
  <c r="R75" i="12"/>
  <c r="R76" i="12"/>
  <c r="R77" i="12"/>
  <c r="R78" i="12"/>
  <c r="R79" i="12"/>
  <c r="R81" i="12"/>
  <c r="R82" i="12"/>
  <c r="R83" i="12"/>
  <c r="R85" i="12"/>
  <c r="R86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7" i="12"/>
  <c r="R108" i="12"/>
  <c r="R109" i="12"/>
  <c r="R110" i="12"/>
  <c r="R111" i="12"/>
  <c r="R112" i="12"/>
  <c r="R113" i="12"/>
  <c r="R116" i="12"/>
  <c r="R117" i="12"/>
  <c r="R118" i="12"/>
  <c r="R150" i="12"/>
  <c r="R151" i="12"/>
  <c r="R119" i="12"/>
  <c r="R120" i="12"/>
  <c r="R121" i="12"/>
  <c r="R123" i="12"/>
  <c r="R115" i="12"/>
  <c r="R124" i="12"/>
  <c r="R125" i="12"/>
  <c r="R126" i="12"/>
  <c r="D128" i="12"/>
  <c r="R129" i="12"/>
  <c r="E129" i="12" s="1"/>
  <c r="R133" i="12"/>
  <c r="R134" i="12"/>
  <c r="R135" i="12"/>
  <c r="R136" i="12"/>
  <c r="R137" i="12"/>
  <c r="R138" i="12"/>
  <c r="D140" i="12"/>
  <c r="R142" i="12"/>
  <c r="R143" i="12"/>
  <c r="R144" i="12"/>
  <c r="R145" i="12"/>
  <c r="R146" i="12"/>
  <c r="R148" i="12"/>
  <c r="R154" i="12"/>
  <c r="R157" i="12"/>
  <c r="R160" i="12"/>
  <c r="R163" i="12"/>
  <c r="R164" i="12"/>
  <c r="E164" i="12" s="1"/>
  <c r="F164" i="12" s="1"/>
  <c r="D165" i="12"/>
  <c r="R166" i="12"/>
  <c r="R167" i="12"/>
  <c r="R168" i="12"/>
  <c r="R169" i="12"/>
  <c r="R171" i="12"/>
  <c r="R172" i="12"/>
  <c r="R173" i="12"/>
  <c r="R174" i="12"/>
  <c r="R175" i="12"/>
  <c r="D177" i="12"/>
  <c r="D176" i="12" s="1"/>
  <c r="C27" i="6" s="1"/>
  <c r="E178" i="12"/>
  <c r="F178" i="12" s="1"/>
  <c r="E180" i="12"/>
  <c r="F180" i="12" s="1"/>
  <c r="F181" i="12"/>
  <c r="E183" i="12"/>
  <c r="F183" i="12" s="1"/>
  <c r="F184" i="12"/>
  <c r="F185" i="12"/>
  <c r="D187" i="12"/>
  <c r="D186" i="12" s="1"/>
  <c r="C30" i="6" s="1"/>
  <c r="R188" i="12"/>
  <c r="R190" i="12"/>
  <c r="D192" i="12"/>
  <c r="G193" i="12"/>
  <c r="F194" i="12"/>
  <c r="R194" i="12"/>
  <c r="D196" i="12"/>
  <c r="D195" i="12" s="1"/>
  <c r="E197" i="12"/>
  <c r="F197" i="12" s="1"/>
  <c r="E198" i="12"/>
  <c r="F198" i="12" s="1"/>
  <c r="D200" i="12"/>
  <c r="D199" i="12" s="1"/>
  <c r="E201" i="12"/>
  <c r="F201" i="12" s="1"/>
  <c r="E202" i="12"/>
  <c r="E200" i="12" s="1"/>
  <c r="R149" i="12" l="1"/>
  <c r="E166" i="12"/>
  <c r="E130" i="12"/>
  <c r="F130" i="12" s="1"/>
  <c r="F202" i="12"/>
  <c r="D127" i="12"/>
  <c r="D191" i="12"/>
  <c r="E182" i="12"/>
  <c r="E153" i="12"/>
  <c r="G153" i="12" s="1"/>
  <c r="E111" i="12"/>
  <c r="G111" i="12" s="1"/>
  <c r="D6" i="12"/>
  <c r="E196" i="12"/>
  <c r="F196" i="12" s="1"/>
  <c r="F193" i="12"/>
  <c r="E188" i="12"/>
  <c r="G188" i="12" s="1"/>
  <c r="E192" i="12"/>
  <c r="E179" i="12"/>
  <c r="E157" i="12"/>
  <c r="F157" i="12" s="1"/>
  <c r="E135" i="12"/>
  <c r="G135" i="12" s="1"/>
  <c r="E165" i="12"/>
  <c r="D26" i="6" s="1"/>
  <c r="E113" i="12"/>
  <c r="G113" i="12" s="1"/>
  <c r="E177" i="12"/>
  <c r="E83" i="12"/>
  <c r="G83" i="12" s="1"/>
  <c r="R60" i="12"/>
  <c r="E60" i="12" s="1"/>
  <c r="F60" i="12" s="1"/>
  <c r="R141" i="12"/>
  <c r="D139" i="12"/>
  <c r="I36" i="12"/>
  <c r="E8" i="12"/>
  <c r="G8" i="12" s="1"/>
  <c r="I38" i="12"/>
  <c r="I49" i="12"/>
  <c r="E199" i="12"/>
  <c r="F199" i="12" s="1"/>
  <c r="F200" i="12"/>
  <c r="E195" i="12"/>
  <c r="F195" i="12" s="1"/>
  <c r="G55" i="12"/>
  <c r="E54" i="12"/>
  <c r="D22" i="6" s="1"/>
  <c r="F55" i="12"/>
  <c r="G34" i="12"/>
  <c r="F34" i="12"/>
  <c r="G129" i="12"/>
  <c r="G59" i="12"/>
  <c r="G57" i="12"/>
  <c r="F129" i="12"/>
  <c r="F59" i="12"/>
  <c r="E141" i="12" l="1"/>
  <c r="G141" i="12" s="1"/>
  <c r="F153" i="12"/>
  <c r="E36" i="12"/>
  <c r="E187" i="12"/>
  <c r="F187" i="12" s="1"/>
  <c r="E191" i="12"/>
  <c r="D31" i="6" s="1"/>
  <c r="F179" i="12"/>
  <c r="D28" i="6"/>
  <c r="F182" i="12"/>
  <c r="D29" i="6"/>
  <c r="G166" i="12"/>
  <c r="F111" i="12"/>
  <c r="F188" i="12"/>
  <c r="F166" i="12"/>
  <c r="G157" i="12"/>
  <c r="D5" i="12"/>
  <c r="E14" i="12"/>
  <c r="G14" i="12" s="1"/>
  <c r="G192" i="12"/>
  <c r="F192" i="12"/>
  <c r="F135" i="12"/>
  <c r="G130" i="12"/>
  <c r="F113" i="12"/>
  <c r="F83" i="12"/>
  <c r="E58" i="12"/>
  <c r="D23" i="6" s="1"/>
  <c r="E140" i="12"/>
  <c r="F8" i="12"/>
  <c r="F141" i="12"/>
  <c r="E176" i="12"/>
  <c r="F177" i="12"/>
  <c r="I42" i="12"/>
  <c r="I44" i="12" s="1"/>
  <c r="R44" i="12" s="1"/>
  <c r="G60" i="12"/>
  <c r="E128" i="12"/>
  <c r="D24" i="6" s="1"/>
  <c r="F165" i="12"/>
  <c r="G165" i="12"/>
  <c r="G54" i="12"/>
  <c r="F54" i="12"/>
  <c r="G187" i="12"/>
  <c r="R49" i="12"/>
  <c r="I51" i="12"/>
  <c r="R51" i="12" s="1"/>
  <c r="I53" i="12"/>
  <c r="R53" i="12" s="1"/>
  <c r="I52" i="12"/>
  <c r="R52" i="12" s="1"/>
  <c r="E186" i="12" l="1"/>
  <c r="D30" i="6" s="1"/>
  <c r="D25" i="6"/>
  <c r="F191" i="12"/>
  <c r="F36" i="12"/>
  <c r="G36" i="12"/>
  <c r="G191" i="12"/>
  <c r="E139" i="12"/>
  <c r="F139" i="12" s="1"/>
  <c r="E127" i="12"/>
  <c r="G127" i="12" s="1"/>
  <c r="F176" i="12"/>
  <c r="D27" i="6"/>
  <c r="F58" i="12"/>
  <c r="F14" i="12"/>
  <c r="R42" i="12"/>
  <c r="I45" i="12"/>
  <c r="R45" i="12" s="1"/>
  <c r="G140" i="12"/>
  <c r="F140" i="12"/>
  <c r="G128" i="12"/>
  <c r="F128" i="12"/>
  <c r="G58" i="12"/>
  <c r="I46" i="12"/>
  <c r="R46" i="12" s="1"/>
  <c r="F186" i="12"/>
  <c r="I50" i="12"/>
  <c r="G186" i="12" l="1"/>
  <c r="I43" i="12"/>
  <c r="R43" i="12" s="1"/>
  <c r="R50" i="12"/>
  <c r="G139" i="12"/>
  <c r="F127" i="12"/>
  <c r="E40" i="12" l="1"/>
  <c r="G40" i="12" s="1"/>
  <c r="E7" i="12" l="1"/>
  <c r="F40" i="12"/>
  <c r="G7" i="12" l="1"/>
  <c r="D21" i="6"/>
  <c r="E6" i="12"/>
  <c r="G6" i="12" s="1"/>
  <c r="F7" i="12"/>
  <c r="E5" i="12" l="1"/>
  <c r="F5" i="12" s="1"/>
  <c r="F6" i="12"/>
  <c r="C20" i="6"/>
  <c r="G5" i="12" l="1"/>
  <c r="D5" i="6"/>
  <c r="C5" i="6"/>
  <c r="E15" i="6"/>
  <c r="E12" i="6" l="1"/>
  <c r="D20" i="6" l="1"/>
  <c r="E10" i="6" l="1"/>
  <c r="E33" i="6" l="1"/>
  <c r="E32" i="6"/>
  <c r="E31" i="6"/>
  <c r="E30" i="6"/>
  <c r="E29" i="6"/>
  <c r="E28" i="6"/>
  <c r="E27" i="6"/>
  <c r="E26" i="6"/>
  <c r="E25" i="6"/>
  <c r="E24" i="6"/>
  <c r="E23" i="6"/>
  <c r="E22" i="6"/>
  <c r="E21" i="6"/>
  <c r="E16" i="6"/>
  <c r="E14" i="6"/>
  <c r="E13" i="6"/>
  <c r="E11" i="6"/>
  <c r="E9" i="6"/>
  <c r="E8" i="6"/>
  <c r="E7" i="6"/>
  <c r="E6" i="6"/>
  <c r="E5" i="6"/>
  <c r="E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PC</author>
  </authors>
  <commentList>
    <comment ref="G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(B-A)/A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<sst xmlns="http://schemas.openxmlformats.org/spreadsheetml/2006/main" count="1501" uniqueCount="398">
  <si>
    <t>관</t>
    <phoneticPr fontId="3" type="noConversion"/>
  </si>
  <si>
    <t>항</t>
    <phoneticPr fontId="3" type="noConversion"/>
  </si>
  <si>
    <t>목</t>
    <phoneticPr fontId="3" type="noConversion"/>
  </si>
  <si>
    <t>산 출 기 초</t>
    <phoneticPr fontId="3" type="noConversion"/>
  </si>
  <si>
    <t>원</t>
    <phoneticPr fontId="3" type="noConversion"/>
  </si>
  <si>
    <t>×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</si>
  <si>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</si>
  <si>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</si>
  <si>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</si>
  <si>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월</t>
    <phoneticPr fontId="3" type="noConversion"/>
  </si>
  <si>
    <t>회</t>
    <phoneticPr fontId="3" type="noConversion"/>
  </si>
  <si>
    <t>구</t>
    <phoneticPr fontId="3" type="noConversion"/>
  </si>
  <si>
    <t>년</t>
    <phoneticPr fontId="3" type="noConversion"/>
  </si>
  <si>
    <t>식</t>
    <phoneticPr fontId="3" type="noConversion"/>
  </si>
  <si>
    <t>■ 시설명 : 무량수전노인전문요양원</t>
    <phoneticPr fontId="3" type="noConversion"/>
  </si>
  <si>
    <t>(단위 : 원)</t>
    <phoneticPr fontId="3" type="noConversion"/>
  </si>
  <si>
    <t>총   계</t>
    <phoneticPr fontId="3" type="noConversion"/>
  </si>
  <si>
    <t>01 사무비</t>
    <phoneticPr fontId="3" type="noConversion"/>
  </si>
  <si>
    <t>11 인건비</t>
    <phoneticPr fontId="3" type="noConversion"/>
  </si>
  <si>
    <t>111 급여</t>
    <phoneticPr fontId="3" type="noConversion"/>
  </si>
  <si>
    <t>113 일용잡금</t>
    <phoneticPr fontId="3" type="noConversion"/>
  </si>
  <si>
    <t>115 퇴직적립금 및 퇴직적립금</t>
    <phoneticPr fontId="3" type="noConversion"/>
  </si>
  <si>
    <t>÷</t>
    <phoneticPr fontId="3" type="noConversion"/>
  </si>
  <si>
    <t>116 사회보험부담금</t>
    <phoneticPr fontId="3" type="noConversion"/>
  </si>
  <si>
    <t>12 업무추진비</t>
    <phoneticPr fontId="3" type="noConversion"/>
  </si>
  <si>
    <t>121 기관운영비</t>
    <phoneticPr fontId="3" type="noConversion"/>
  </si>
  <si>
    <t>122 직책보조비</t>
    <phoneticPr fontId="3" type="noConversion"/>
  </si>
  <si>
    <t>123 회의비</t>
    <phoneticPr fontId="3" type="noConversion"/>
  </si>
  <si>
    <t>13 운영비</t>
    <phoneticPr fontId="3" type="noConversion"/>
  </si>
  <si>
    <t>131 여비</t>
    <phoneticPr fontId="3" type="noConversion"/>
  </si>
  <si>
    <t>132 수용비및수수료</t>
    <phoneticPr fontId="3" type="noConversion"/>
  </si>
  <si>
    <t>사무용품, 집기, 소모품 등</t>
    <phoneticPr fontId="3" type="noConversion"/>
  </si>
  <si>
    <t xml:space="preserve"> - 기획관리팀</t>
    <phoneticPr fontId="3" type="noConversion"/>
  </si>
  <si>
    <t xml:space="preserve"> - 영양위생팀</t>
    <phoneticPr fontId="3" type="noConversion"/>
  </si>
  <si>
    <t xml:space="preserve"> - 의료(물리치료)팀</t>
    <phoneticPr fontId="3" type="noConversion"/>
  </si>
  <si>
    <t xml:space="preserve"> - 케어복지팀</t>
    <phoneticPr fontId="3" type="noConversion"/>
  </si>
  <si>
    <t>통행료 및 주차비</t>
    <phoneticPr fontId="3" type="noConversion"/>
  </si>
  <si>
    <t>카드수수료</t>
    <phoneticPr fontId="3" type="noConversion"/>
  </si>
  <si>
    <t>신문구독료</t>
    <phoneticPr fontId="3" type="noConversion"/>
  </si>
  <si>
    <t>정수기관리비</t>
    <phoneticPr fontId="3" type="noConversion"/>
  </si>
  <si>
    <t>복사기임대료</t>
    <phoneticPr fontId="3" type="noConversion"/>
  </si>
  <si>
    <t>엔젤시스템 월사용료</t>
    <phoneticPr fontId="3" type="noConversion"/>
  </si>
  <si>
    <t>소독방역비</t>
    <phoneticPr fontId="3" type="noConversion"/>
  </si>
  <si>
    <t>전기안전관리비</t>
    <phoneticPr fontId="3" type="noConversion"/>
  </si>
  <si>
    <t>의료폐기물처리비</t>
    <phoneticPr fontId="3" type="noConversion"/>
  </si>
  <si>
    <t>종량제봉투</t>
    <phoneticPr fontId="3" type="noConversion"/>
  </si>
  <si>
    <t>전화요금</t>
    <phoneticPr fontId="3" type="noConversion"/>
  </si>
  <si>
    <t>케이블방송료</t>
    <phoneticPr fontId="3" type="noConversion"/>
  </si>
  <si>
    <t>전기요금</t>
    <phoneticPr fontId="3" type="noConversion"/>
  </si>
  <si>
    <t>상하수도요금</t>
    <phoneticPr fontId="3" type="noConversion"/>
  </si>
  <si>
    <t>신원보증보험</t>
    <phoneticPr fontId="3" type="noConversion"/>
  </si>
  <si>
    <t>소방안전협회비</t>
    <phoneticPr fontId="3" type="noConversion"/>
  </si>
  <si>
    <t>대노협협회비</t>
    <phoneticPr fontId="3" type="noConversion"/>
  </si>
  <si>
    <t>한노중회비</t>
    <phoneticPr fontId="3" type="noConversion"/>
  </si>
  <si>
    <t>환경개선부담금(시설)</t>
    <phoneticPr fontId="3" type="noConversion"/>
  </si>
  <si>
    <t>기타</t>
    <phoneticPr fontId="3" type="noConversion"/>
  </si>
  <si>
    <t>135 차량비</t>
    <phoneticPr fontId="3" type="noConversion"/>
  </si>
  <si>
    <t>자동차유류대</t>
    <phoneticPr fontId="3" type="noConversion"/>
  </si>
  <si>
    <t>자동차관리비</t>
    <phoneticPr fontId="3" type="noConversion"/>
  </si>
  <si>
    <t>기타운영비</t>
    <phoneticPr fontId="3" type="noConversion"/>
  </si>
  <si>
    <t>02 재산조성비</t>
    <phoneticPr fontId="3" type="noConversion"/>
  </si>
  <si>
    <t>21 시설비</t>
    <phoneticPr fontId="3" type="noConversion"/>
  </si>
  <si>
    <t>211 시설비</t>
    <phoneticPr fontId="3" type="noConversion"/>
  </si>
  <si>
    <t>212 자산취득비</t>
    <phoneticPr fontId="3" type="noConversion"/>
  </si>
  <si>
    <t>케어복지</t>
    <phoneticPr fontId="3" type="noConversion"/>
  </si>
  <si>
    <t>213 시설장비유지비</t>
    <phoneticPr fontId="3" type="noConversion"/>
  </si>
  <si>
    <t>엘리베이터관리비(오티스)</t>
    <phoneticPr fontId="3" type="noConversion"/>
  </si>
  <si>
    <t>03 사업비</t>
    <phoneticPr fontId="3" type="noConversion"/>
  </si>
  <si>
    <t>31 운영비</t>
    <phoneticPr fontId="3" type="noConversion"/>
  </si>
  <si>
    <t>311 생계비</t>
    <phoneticPr fontId="3" type="noConversion"/>
  </si>
  <si>
    <t>312 수용기관경비</t>
    <phoneticPr fontId="3" type="noConversion"/>
  </si>
  <si>
    <t>기저귀 및 위생매트</t>
    <phoneticPr fontId="3" type="noConversion"/>
  </si>
  <si>
    <t>314 의료비</t>
    <phoneticPr fontId="3" type="noConversion"/>
  </si>
  <si>
    <t>기타 진료비 등</t>
    <phoneticPr fontId="3" type="noConversion"/>
  </si>
  <si>
    <t>315 장의비</t>
    <phoneticPr fontId="3" type="noConversion"/>
  </si>
  <si>
    <t>장의비</t>
    <phoneticPr fontId="3" type="noConversion"/>
  </si>
  <si>
    <t>도시가스요금</t>
    <phoneticPr fontId="3" type="noConversion"/>
  </si>
  <si>
    <t>33 일반사업비</t>
    <phoneticPr fontId="3" type="noConversion"/>
  </si>
  <si>
    <t>04 전출금</t>
    <phoneticPr fontId="3" type="noConversion"/>
  </si>
  <si>
    <t>41 전출금</t>
    <phoneticPr fontId="3" type="noConversion"/>
  </si>
  <si>
    <t>411 법인회계전출금</t>
    <phoneticPr fontId="3" type="noConversion"/>
  </si>
  <si>
    <t>05 과년도지출</t>
    <phoneticPr fontId="3" type="noConversion"/>
  </si>
  <si>
    <t>51 과년도지출</t>
    <phoneticPr fontId="3" type="noConversion"/>
  </si>
  <si>
    <t>511 과년도지출</t>
    <phoneticPr fontId="3" type="noConversion"/>
  </si>
  <si>
    <t>61 부채상환금</t>
    <phoneticPr fontId="3" type="noConversion"/>
  </si>
  <si>
    <t>611 원금상환금</t>
    <phoneticPr fontId="3" type="noConversion"/>
  </si>
  <si>
    <t>612 이자지불금</t>
    <phoneticPr fontId="3" type="noConversion"/>
  </si>
  <si>
    <t>07 잡지출</t>
    <phoneticPr fontId="3" type="noConversion"/>
  </si>
  <si>
    <t>71 잡지출</t>
    <phoneticPr fontId="3" type="noConversion"/>
  </si>
  <si>
    <t>711 잡지출</t>
    <phoneticPr fontId="3" type="noConversion"/>
  </si>
  <si>
    <t>08 예비비 및 기타</t>
    <phoneticPr fontId="3" type="noConversion"/>
  </si>
  <si>
    <t>81 예비비 및 기타</t>
    <phoneticPr fontId="3" type="noConversion"/>
  </si>
  <si>
    <t>811 예비비</t>
    <phoneticPr fontId="3" type="noConversion"/>
  </si>
  <si>
    <t>812 반환금</t>
    <phoneticPr fontId="3" type="noConversion"/>
  </si>
  <si>
    <t>정부보조금반환금</t>
    <phoneticPr fontId="3" type="noConversion"/>
  </si>
  <si>
    <t>911 운영충당적립금</t>
    <phoneticPr fontId="3" type="noConversion"/>
  </si>
  <si>
    <t>촉탁의 진료비</t>
    <phoneticPr fontId="3" type="noConversion"/>
  </si>
  <si>
    <t xml:space="preserve"> - 의료팀</t>
    <phoneticPr fontId="3" type="noConversion"/>
  </si>
  <si>
    <t>사회복지법인 무일복지재단</t>
    <phoneticPr fontId="3" type="noConversion"/>
  </si>
  <si>
    <t>무 량 수 전 노 인 전 문 요 양 원</t>
  </si>
  <si>
    <t xml:space="preserve"> 예  산  총  칙</t>
    <phoneticPr fontId="3" type="noConversion"/>
  </si>
  <si>
    <t>3. 본 예산은 사회복지법인 재무회계규칙 제 2장 예산과결산에 의거 편성하며 집행한다.</t>
    <phoneticPr fontId="3" type="noConversion"/>
  </si>
  <si>
    <t xml:space="preserve">4. 장기요양사업수입, 보조금, 후원금등의 세입이 감소할 경우 기존사업을 축소할 수 </t>
    <phoneticPr fontId="3" type="noConversion"/>
  </si>
  <si>
    <t xml:space="preserve">   있다.</t>
    <phoneticPr fontId="3" type="noConversion"/>
  </si>
  <si>
    <t xml:space="preserve">5. 장기요양사업수입,국시비보조금, 후원금등의 세입이 증가 할 경우 세입세출예산을 </t>
    <phoneticPr fontId="3" type="noConversion"/>
  </si>
  <si>
    <t xml:space="preserve">   초과할 수 있다.</t>
    <phoneticPr fontId="3" type="noConversion"/>
  </si>
  <si>
    <t xml:space="preserve">6. 보편적으로 발생하는 지출에 있어서는 세출예산에도 불구하고 초과 집행하고 차기 </t>
    <phoneticPr fontId="3" type="noConversion"/>
  </si>
  <si>
    <t xml:space="preserve">   이사회에서 추가경정예산을 승인 받을 수 있다.</t>
    <phoneticPr fontId="3" type="noConversion"/>
  </si>
  <si>
    <t xml:space="preserve">7. 세출예산에서 초과지출이 발생할 경우에 동일관 내의 목간전용으로 부족한 예산을  </t>
    <phoneticPr fontId="3" type="noConversion"/>
  </si>
  <si>
    <t xml:space="preserve">    집행 할 수가 있다.</t>
    <phoneticPr fontId="3" type="noConversion"/>
  </si>
  <si>
    <t>세                  입</t>
    <phoneticPr fontId="3" type="noConversion"/>
  </si>
  <si>
    <t>관</t>
    <phoneticPr fontId="3" type="noConversion"/>
  </si>
  <si>
    <t>항</t>
    <phoneticPr fontId="3" type="noConversion"/>
  </si>
  <si>
    <t>증 감(B-A)</t>
    <phoneticPr fontId="3" type="noConversion"/>
  </si>
  <si>
    <t>총        계</t>
    <phoneticPr fontId="3" type="noConversion"/>
  </si>
  <si>
    <t>01입소자부담금수입</t>
    <phoneticPr fontId="3" type="noConversion"/>
  </si>
  <si>
    <t>입소비용수입</t>
    <phoneticPr fontId="3" type="noConversion"/>
  </si>
  <si>
    <t>02사 업 수 입</t>
    <phoneticPr fontId="3" type="noConversion"/>
  </si>
  <si>
    <t>사업수입</t>
    <phoneticPr fontId="3" type="noConversion"/>
  </si>
  <si>
    <t>03과년도수입</t>
    <phoneticPr fontId="3" type="noConversion"/>
  </si>
  <si>
    <t>과년도수입</t>
    <phoneticPr fontId="3" type="noConversion"/>
  </si>
  <si>
    <t>04보   조   금</t>
    <phoneticPr fontId="3" type="noConversion"/>
  </si>
  <si>
    <t>보조금수입</t>
    <phoneticPr fontId="3" type="noConversion"/>
  </si>
  <si>
    <t>05후   원   금</t>
    <phoneticPr fontId="3" type="noConversion"/>
  </si>
  <si>
    <t>후원금 수입</t>
    <phoneticPr fontId="3" type="noConversion"/>
  </si>
  <si>
    <t>06요양급여수입</t>
    <phoneticPr fontId="3" type="noConversion"/>
  </si>
  <si>
    <t>요양급여수입</t>
    <phoneticPr fontId="3" type="noConversion"/>
  </si>
  <si>
    <t>07차   입   금</t>
    <phoneticPr fontId="3" type="noConversion"/>
  </si>
  <si>
    <t>차입금</t>
    <phoneticPr fontId="3" type="noConversion"/>
  </si>
  <si>
    <t>08전   입   금</t>
    <phoneticPr fontId="3" type="noConversion"/>
  </si>
  <si>
    <t>전입금</t>
    <phoneticPr fontId="3" type="noConversion"/>
  </si>
  <si>
    <t>09이   월   금</t>
    <phoneticPr fontId="3" type="noConversion"/>
  </si>
  <si>
    <t>이월금</t>
    <phoneticPr fontId="3" type="noConversion"/>
  </si>
  <si>
    <t>10잡   수   입</t>
    <phoneticPr fontId="3" type="noConversion"/>
  </si>
  <si>
    <t>잡수입</t>
    <phoneticPr fontId="3" type="noConversion"/>
  </si>
  <si>
    <t>총       계</t>
    <phoneticPr fontId="3" type="noConversion"/>
  </si>
  <si>
    <t>01사   무   비</t>
    <phoneticPr fontId="3" type="noConversion"/>
  </si>
  <si>
    <t>02재산조성비</t>
    <phoneticPr fontId="3" type="noConversion"/>
  </si>
  <si>
    <t>03사   업   비</t>
    <phoneticPr fontId="3" type="noConversion"/>
  </si>
  <si>
    <t>04전   출   금</t>
    <phoneticPr fontId="3" type="noConversion"/>
  </si>
  <si>
    <t>05과년도지출</t>
    <phoneticPr fontId="3" type="noConversion"/>
  </si>
  <si>
    <t>06상   환   금</t>
    <phoneticPr fontId="3" type="noConversion"/>
  </si>
  <si>
    <t>07잡   지   출</t>
    <phoneticPr fontId="3" type="noConversion"/>
  </si>
  <si>
    <t>08예   비   비</t>
    <phoneticPr fontId="3" type="noConversion"/>
  </si>
  <si>
    <t>(2</t>
    <phoneticPr fontId="3" type="noConversion"/>
  </si>
  <si>
    <t>회)</t>
    <phoneticPr fontId="3" type="noConversion"/>
  </si>
  <si>
    <t>자판기 커피,종이컵</t>
    <phoneticPr fontId="3" type="noConversion"/>
  </si>
  <si>
    <t>(분기)</t>
    <phoneticPr fontId="3" type="noConversion"/>
  </si>
  <si>
    <t>구인광고비</t>
    <phoneticPr fontId="3" type="noConversion"/>
  </si>
  <si>
    <t>인터넷사용료</t>
    <phoneticPr fontId="3" type="noConversion"/>
  </si>
  <si>
    <t>정화조 오물수거료</t>
    <phoneticPr fontId="3" type="noConversion"/>
  </si>
  <si>
    <t>가스사고배상책임보험</t>
    <phoneticPr fontId="3" type="noConversion"/>
  </si>
  <si>
    <t>사회복지협의회연회비</t>
    <phoneticPr fontId="3" type="noConversion"/>
  </si>
  <si>
    <t>기타 시설유지 및 관리비</t>
    <phoneticPr fontId="3" type="noConversion"/>
  </si>
  <si>
    <t>점보롤휴지</t>
    <phoneticPr fontId="3" type="noConversion"/>
  </si>
  <si>
    <t>보호자간담회(상.하반기)</t>
    <phoneticPr fontId="3" type="noConversion"/>
  </si>
  <si>
    <t>인건비</t>
    <phoneticPr fontId="3" type="noConversion"/>
  </si>
  <si>
    <t>업무추진비</t>
    <phoneticPr fontId="3" type="noConversion"/>
  </si>
  <si>
    <t>운영비</t>
    <phoneticPr fontId="3" type="noConversion"/>
  </si>
  <si>
    <t>시설비</t>
    <phoneticPr fontId="3" type="noConversion"/>
  </si>
  <si>
    <t>일반사업비</t>
    <phoneticPr fontId="3" type="noConversion"/>
  </si>
  <si>
    <t>전출금</t>
    <phoneticPr fontId="3" type="noConversion"/>
  </si>
  <si>
    <t>과년도지출</t>
    <phoneticPr fontId="3" type="noConversion"/>
  </si>
  <si>
    <t>부채상환금</t>
    <phoneticPr fontId="3" type="noConversion"/>
  </si>
  <si>
    <t>잡지출</t>
    <phoneticPr fontId="3" type="noConversion"/>
  </si>
  <si>
    <t>예비비</t>
    <phoneticPr fontId="3" type="noConversion"/>
  </si>
  <si>
    <t>우수직원 포상휴가비</t>
    <phoneticPr fontId="3" type="noConversion"/>
  </si>
  <si>
    <t>음식물쓰레기처리비</t>
    <phoneticPr fontId="3" type="noConversion"/>
  </si>
  <si>
    <t>특화프로그램(시장놀이)</t>
    <phoneticPr fontId="3" type="noConversion"/>
  </si>
  <si>
    <t>영양위생</t>
    <phoneticPr fontId="3" type="noConversion"/>
  </si>
  <si>
    <t>시설장비교체등</t>
    <phoneticPr fontId="3" type="noConversion"/>
  </si>
  <si>
    <t>소방시설 점검 및 보수공사</t>
    <phoneticPr fontId="3" type="noConversion"/>
  </si>
  <si>
    <t>기획관리</t>
    <phoneticPr fontId="3" type="noConversion"/>
  </si>
  <si>
    <t>총  계</t>
    <phoneticPr fontId="3" type="noConversion"/>
  </si>
  <si>
    <t>01 입소자부담금수입</t>
    <phoneticPr fontId="3" type="noConversion"/>
  </si>
  <si>
    <t xml:space="preserve">  1등급</t>
    <phoneticPr fontId="3" type="noConversion"/>
  </si>
  <si>
    <t xml:space="preserve">  2등급</t>
    <phoneticPr fontId="3" type="noConversion"/>
  </si>
  <si>
    <t xml:space="preserve">  3등급</t>
    <phoneticPr fontId="3" type="noConversion"/>
  </si>
  <si>
    <t xml:space="preserve">  4등급</t>
    <phoneticPr fontId="3" type="noConversion"/>
  </si>
  <si>
    <t xml:space="preserve"> 식재료비</t>
    <phoneticPr fontId="3" type="noConversion"/>
  </si>
  <si>
    <t xml:space="preserve"> 공실률</t>
    <phoneticPr fontId="3" type="noConversion"/>
  </si>
  <si>
    <t>02 사업수입</t>
    <phoneticPr fontId="3" type="noConversion"/>
  </si>
  <si>
    <t>21 사업수입</t>
    <phoneticPr fontId="3" type="noConversion"/>
  </si>
  <si>
    <t>211 사업수입</t>
    <phoneticPr fontId="3" type="noConversion"/>
  </si>
  <si>
    <t>03 과년도수입</t>
    <phoneticPr fontId="3" type="noConversion"/>
  </si>
  <si>
    <t>31 과년도수입</t>
    <phoneticPr fontId="3" type="noConversion"/>
  </si>
  <si>
    <t xml:space="preserve"> 311 과년도수입</t>
    <phoneticPr fontId="3" type="noConversion"/>
  </si>
  <si>
    <t>04 보조금수입</t>
    <phoneticPr fontId="3" type="noConversion"/>
  </si>
  <si>
    <t>41 보조금수입</t>
    <phoneticPr fontId="3" type="noConversion"/>
  </si>
  <si>
    <t>411 국고보조금</t>
    <phoneticPr fontId="3" type="noConversion"/>
  </si>
  <si>
    <t xml:space="preserve"> 주부식비</t>
    <phoneticPr fontId="3" type="noConversion"/>
  </si>
  <si>
    <t xml:space="preserve"> 특별위로비</t>
    <phoneticPr fontId="3" type="noConversion"/>
  </si>
  <si>
    <t xml:space="preserve"> 월동대책비</t>
    <phoneticPr fontId="3" type="noConversion"/>
  </si>
  <si>
    <t>412 시.도 보조금</t>
    <phoneticPr fontId="3" type="noConversion"/>
  </si>
  <si>
    <t xml:space="preserve"> 춘계부식비</t>
    <phoneticPr fontId="3" type="noConversion"/>
  </si>
  <si>
    <t xml:space="preserve"> 월동김장비</t>
    <phoneticPr fontId="3" type="noConversion"/>
  </si>
  <si>
    <t>413 시군구보조금</t>
    <phoneticPr fontId="3" type="noConversion"/>
  </si>
  <si>
    <t>414 기타 보조금</t>
    <phoneticPr fontId="3" type="noConversion"/>
  </si>
  <si>
    <t>05 후원금수입</t>
    <phoneticPr fontId="3" type="noConversion"/>
  </si>
  <si>
    <t>51 후원금수입</t>
    <phoneticPr fontId="3" type="noConversion"/>
  </si>
  <si>
    <t>511 지정후원금</t>
    <phoneticPr fontId="3" type="noConversion"/>
  </si>
  <si>
    <t>512 비지정후원금</t>
    <phoneticPr fontId="3" type="noConversion"/>
  </si>
  <si>
    <t>06 요양급여수입</t>
    <phoneticPr fontId="3" type="noConversion"/>
  </si>
  <si>
    <t>61 요양급여수입</t>
    <phoneticPr fontId="3" type="noConversion"/>
  </si>
  <si>
    <t>611 장기요양급여수입</t>
    <phoneticPr fontId="3" type="noConversion"/>
  </si>
  <si>
    <t>7년 이상 근속</t>
    <phoneticPr fontId="3" type="noConversion"/>
  </si>
  <si>
    <t>5년 근속</t>
    <phoneticPr fontId="3" type="noConversion"/>
  </si>
  <si>
    <t>3년 근속</t>
    <phoneticPr fontId="3" type="noConversion"/>
  </si>
  <si>
    <t>08 전입금</t>
    <phoneticPr fontId="7" type="noConversion"/>
  </si>
  <si>
    <t xml:space="preserve"> </t>
    <phoneticPr fontId="3" type="noConversion"/>
  </si>
  <si>
    <t>81 전입금</t>
    <phoneticPr fontId="7" type="noConversion"/>
  </si>
  <si>
    <t>811 법인전입금</t>
    <phoneticPr fontId="7" type="noConversion"/>
  </si>
  <si>
    <t>812 법인전입금(후원금)</t>
    <phoneticPr fontId="7" type="noConversion"/>
  </si>
  <si>
    <t>09 이월금</t>
    <phoneticPr fontId="7" type="noConversion"/>
  </si>
  <si>
    <t>91 이월금</t>
    <phoneticPr fontId="7" type="noConversion"/>
  </si>
  <si>
    <t>911 전년도이월금</t>
    <phoneticPr fontId="7" type="noConversion"/>
  </si>
  <si>
    <t>912 전년도이월금(후원금)</t>
    <phoneticPr fontId="7" type="noConversion"/>
  </si>
  <si>
    <t>10 잡수입</t>
    <phoneticPr fontId="3" type="noConversion"/>
  </si>
  <si>
    <t>101 잡수입</t>
    <phoneticPr fontId="3" type="noConversion"/>
  </si>
  <si>
    <t>1011 불용품매각대</t>
    <phoneticPr fontId="7" type="noConversion"/>
  </si>
  <si>
    <t>1012 기타예금이자수입</t>
    <phoneticPr fontId="3" type="noConversion"/>
  </si>
  <si>
    <t>증감(B-A)</t>
    <phoneticPr fontId="3" type="noConversion"/>
  </si>
  <si>
    <t>기타사업비</t>
    <phoneticPr fontId="3" type="noConversion"/>
  </si>
  <si>
    <t>생활용품 외</t>
    <phoneticPr fontId="3" type="noConversion"/>
  </si>
  <si>
    <t>기타 제반수수료 및 수리수선비</t>
    <phoneticPr fontId="3" type="noConversion"/>
  </si>
  <si>
    <t xml:space="preserve">                (단위: 원)</t>
    <phoneticPr fontId="3" type="noConversion"/>
  </si>
  <si>
    <t>특별행사프로그램
(소규모나들이,효도관광,어우러짐)</t>
    <phoneticPr fontId="3" type="noConversion"/>
  </si>
  <si>
    <t>기획홍보사업비
(소식지,리플렛제작등)</t>
    <phoneticPr fontId="3" type="noConversion"/>
  </si>
  <si>
    <t>지역연계사업비
(봉사자및후원자 관리)</t>
    <phoneticPr fontId="3" type="noConversion"/>
  </si>
  <si>
    <t>액수</t>
    <phoneticPr fontId="3" type="noConversion"/>
  </si>
  <si>
    <t>%</t>
    <phoneticPr fontId="3" type="noConversion"/>
  </si>
  <si>
    <t>(임금예산참조)</t>
    <phoneticPr fontId="3" type="noConversion"/>
  </si>
  <si>
    <t>가족지원프로그램 (명절행사,어버이날,생신잔치,꽃박람회등)</t>
    <phoneticPr fontId="3" type="noConversion"/>
  </si>
  <si>
    <t>세                  출</t>
    <phoneticPr fontId="3" type="noConversion"/>
  </si>
  <si>
    <t>치매프로그램 강사료(통합/작업.놀이PG)</t>
    <phoneticPr fontId="3" type="noConversion"/>
  </si>
  <si>
    <t>퇴직연금 운영수수료</t>
    <phoneticPr fontId="3" type="noConversion"/>
  </si>
  <si>
    <t>특수건강검진(계속,신규)</t>
    <phoneticPr fontId="3" type="noConversion"/>
  </si>
  <si>
    <t xml:space="preserve">직원근무복 外(각파트별) </t>
    <phoneticPr fontId="3" type="noConversion"/>
  </si>
  <si>
    <t>차기이월</t>
    <phoneticPr fontId="3" type="noConversion"/>
  </si>
  <si>
    <t>335 프로그램사업비</t>
    <phoneticPr fontId="3" type="noConversion"/>
  </si>
  <si>
    <t>동아리지원(등산)</t>
    <phoneticPr fontId="3" type="noConversion"/>
  </si>
  <si>
    <t>112 본인부담금수입</t>
    <phoneticPr fontId="3" type="noConversion"/>
  </si>
  <si>
    <t>113 식재료비수입</t>
    <phoneticPr fontId="3" type="noConversion"/>
  </si>
  <si>
    <t>612 가산금 수입</t>
    <phoneticPr fontId="3" type="noConversion"/>
  </si>
  <si>
    <t>1014 기타잡수입</t>
    <phoneticPr fontId="3" type="noConversion"/>
  </si>
  <si>
    <t>112 각종수당</t>
    <phoneticPr fontId="3" type="noConversion"/>
  </si>
  <si>
    <t>137 기타운영비</t>
    <phoneticPr fontId="3" type="noConversion"/>
  </si>
  <si>
    <t>11 적립금 및 준비금(특별회계)</t>
    <phoneticPr fontId="3" type="noConversion"/>
  </si>
  <si>
    <t>111 운영충당 적립금 및 환경개선준비금</t>
    <phoneticPr fontId="3" type="noConversion"/>
  </si>
  <si>
    <t>1111 운영충당적립금</t>
    <phoneticPr fontId="7" type="noConversion"/>
  </si>
  <si>
    <t>1112 시설환경개선준비금</t>
    <phoneticPr fontId="3" type="noConversion"/>
  </si>
  <si>
    <t>133 공공요금 및 각종 세금공과금</t>
    <phoneticPr fontId="3" type="noConversion"/>
  </si>
  <si>
    <t>수급자 생활복, 이불 양말 등</t>
    <phoneticPr fontId="3" type="noConversion"/>
  </si>
  <si>
    <t>06 상환금</t>
    <phoneticPr fontId="3" type="noConversion"/>
  </si>
  <si>
    <t>91 운영충당적립금 및 환경개선준비금</t>
    <phoneticPr fontId="3" type="noConversion"/>
  </si>
  <si>
    <t>912 시설환경개선준비금</t>
    <phoneticPr fontId="3" type="noConversion"/>
  </si>
  <si>
    <t>09 적립금 및 준비금</t>
    <phoneticPr fontId="3" type="noConversion"/>
  </si>
  <si>
    <t>10 적립금 및 준비금 지출(특별회계)</t>
    <phoneticPr fontId="3" type="noConversion"/>
  </si>
  <si>
    <t>101 운영충당 적립금 지출 및 환경개선준비금 지출</t>
    <phoneticPr fontId="3" type="noConversion"/>
  </si>
  <si>
    <t>1011 운영충당 적립금 지출</t>
    <phoneticPr fontId="3" type="noConversion"/>
  </si>
  <si>
    <t>1012 시설환경개선준비금 지출</t>
    <phoneticPr fontId="3" type="noConversion"/>
  </si>
  <si>
    <t>11 적립금 및 준비금
(특별회계)</t>
    <phoneticPr fontId="3" type="noConversion"/>
  </si>
  <si>
    <t>운영충당적립금 및 
환경개선준비금</t>
    <phoneticPr fontId="3" type="noConversion"/>
  </si>
  <si>
    <t>운영충당 적립금 및
환경개선준비금</t>
    <phoneticPr fontId="3" type="noConversion"/>
  </si>
  <si>
    <t>09적립금 및 준비금</t>
    <phoneticPr fontId="3" type="noConversion"/>
  </si>
  <si>
    <t>10적립금 및 준비금 지출
(특별회계)</t>
    <phoneticPr fontId="3" type="noConversion"/>
  </si>
  <si>
    <t>운영충당적립금 및 
환경개선준비금</t>
    <phoneticPr fontId="3" type="noConversion"/>
  </si>
  <si>
    <t xml:space="preserve"> 간식비</t>
    <phoneticPr fontId="3" type="noConversion"/>
  </si>
  <si>
    <t>○ 생계비</t>
    <phoneticPr fontId="3" type="noConversion"/>
  </si>
  <si>
    <t>엘리베이터관리비(세원)</t>
    <phoneticPr fontId="3" type="noConversion"/>
  </si>
  <si>
    <t>대노협 해외직원연수</t>
    <phoneticPr fontId="3" type="noConversion"/>
  </si>
  <si>
    <t>직원 층별 반기 회식비</t>
    <phoneticPr fontId="3" type="noConversion"/>
  </si>
  <si>
    <t>생일대상자 문화상품권</t>
    <phoneticPr fontId="3" type="noConversion"/>
  </si>
  <si>
    <t>직원교육비</t>
    <phoneticPr fontId="3" type="noConversion"/>
  </si>
  <si>
    <t>도시가스정기검사비</t>
    <phoneticPr fontId="3" type="noConversion"/>
  </si>
  <si>
    <t>일반화재보험/생산물배상책임보험</t>
    <phoneticPr fontId="3" type="noConversion"/>
  </si>
  <si>
    <t>화재손해배상책임보험(삼성화재)</t>
    <phoneticPr fontId="3" type="noConversion"/>
  </si>
  <si>
    <t>○ 국내.외 여비</t>
    <phoneticPr fontId="3" type="noConversion"/>
  </si>
  <si>
    <t>○ 각종회의 식대 및 다과비</t>
    <phoneticPr fontId="3" type="noConversion"/>
  </si>
  <si>
    <t>○ 유관기관과의업무협의비</t>
    <phoneticPr fontId="3" type="noConversion"/>
  </si>
  <si>
    <t xml:space="preserve"> 산재보험 </t>
    <phoneticPr fontId="3" type="noConversion"/>
  </si>
  <si>
    <t xml:space="preserve"> 고용보험</t>
    <phoneticPr fontId="3" type="noConversion"/>
  </si>
  <si>
    <t xml:space="preserve"> 국민연금</t>
    <phoneticPr fontId="3" type="noConversion"/>
  </si>
  <si>
    <t xml:space="preserve"> 장기요양보험</t>
    <phoneticPr fontId="3" type="noConversion"/>
  </si>
  <si>
    <t xml:space="preserve"> 국민건강보험 </t>
    <phoneticPr fontId="3" type="noConversion"/>
  </si>
  <si>
    <t>○ 사회보험료(간접비)</t>
    <phoneticPr fontId="3" type="noConversion"/>
  </si>
  <si>
    <t>○ 사회보험료(직접비)</t>
    <phoneticPr fontId="3" type="noConversion"/>
  </si>
  <si>
    <t xml:space="preserve">   1년미만퇴사자(간접비)</t>
    <phoneticPr fontId="3" type="noConversion"/>
  </si>
  <si>
    <t>○ 퇴직적립금(간접비)</t>
    <phoneticPr fontId="3" type="noConversion"/>
  </si>
  <si>
    <t xml:space="preserve">    1년미만퇴사자(직접비)</t>
    <phoneticPr fontId="3" type="noConversion"/>
  </si>
  <si>
    <t>○ 퇴직적립금(직접비)</t>
    <phoneticPr fontId="3" type="noConversion"/>
  </si>
  <si>
    <t>○ 일용잡금(간접비)</t>
    <phoneticPr fontId="3" type="noConversion"/>
  </si>
  <si>
    <t>○ 일용잡금(직접비)</t>
    <phoneticPr fontId="3" type="noConversion"/>
  </si>
  <si>
    <t>(1</t>
    <phoneticPr fontId="3" type="noConversion"/>
  </si>
  <si>
    <t xml:space="preserve"> 연말성과포상</t>
    <phoneticPr fontId="3" type="noConversion"/>
  </si>
  <si>
    <t>월)</t>
    <phoneticPr fontId="3" type="noConversion"/>
  </si>
  <si>
    <t>(매</t>
    <phoneticPr fontId="3" type="noConversion"/>
  </si>
  <si>
    <t xml:space="preserve"> 연차수당</t>
    <phoneticPr fontId="3" type="noConversion"/>
  </si>
  <si>
    <t xml:space="preserve"> 장기근속장려금</t>
    <phoneticPr fontId="3" type="noConversion"/>
  </si>
  <si>
    <t xml:space="preserve"> 근로자의날수당</t>
    <phoneticPr fontId="3" type="noConversion"/>
  </si>
  <si>
    <t xml:space="preserve"> 야간근로수당</t>
    <phoneticPr fontId="3" type="noConversion"/>
  </si>
  <si>
    <t xml:space="preserve"> 연장근로수당</t>
    <phoneticPr fontId="3" type="noConversion"/>
  </si>
  <si>
    <t>○ 각종수당(간접비)</t>
    <phoneticPr fontId="3" type="noConversion"/>
  </si>
  <si>
    <t>○ 각종수당(직접비)</t>
    <phoneticPr fontId="3" type="noConversion"/>
  </si>
  <si>
    <t xml:space="preserve"> 직무수당</t>
    <phoneticPr fontId="3" type="noConversion"/>
  </si>
  <si>
    <t xml:space="preserve"> 기본급</t>
    <phoneticPr fontId="3" type="noConversion"/>
  </si>
  <si>
    <t>○ 급여(간접비)</t>
    <phoneticPr fontId="3" type="noConversion"/>
  </si>
  <si>
    <t xml:space="preserve"> 기타고정수당</t>
    <phoneticPr fontId="3" type="noConversion"/>
  </si>
  <si>
    <t>○ 급여(직접비)</t>
    <phoneticPr fontId="3" type="noConversion"/>
  </si>
  <si>
    <t>○ 기타 잡수입</t>
    <phoneticPr fontId="3" type="noConversion"/>
  </si>
  <si>
    <t>x</t>
    <phoneticPr fontId="3" type="noConversion"/>
  </si>
  <si>
    <t xml:space="preserve"> 경감대상(재진)</t>
    <phoneticPr fontId="3" type="noConversion"/>
  </si>
  <si>
    <t xml:space="preserve"> 경감대상(초진)</t>
    <phoneticPr fontId="3" type="noConversion"/>
  </si>
  <si>
    <t xml:space="preserve"> 일반대상(재진)</t>
    <phoneticPr fontId="3" type="noConversion"/>
  </si>
  <si>
    <t xml:space="preserve"> 일반대상(초진)</t>
    <phoneticPr fontId="3" type="noConversion"/>
  </si>
  <si>
    <t>○ 촉탁의 진료비</t>
    <phoneticPr fontId="3" type="noConversion"/>
  </si>
  <si>
    <t>○ 사회복지사 실습비</t>
    <phoneticPr fontId="3" type="noConversion"/>
  </si>
  <si>
    <t>○ 공익요원식대</t>
    <phoneticPr fontId="3" type="noConversion"/>
  </si>
  <si>
    <t>○ 직원식대</t>
    <phoneticPr fontId="3" type="noConversion"/>
  </si>
  <si>
    <t>○ 통장예금이자수입</t>
    <phoneticPr fontId="3" type="noConversion"/>
  </si>
  <si>
    <t>913 전년도이월금(식재료비)</t>
    <phoneticPr fontId="7" type="noConversion"/>
  </si>
  <si>
    <t>○ 장기근속장려금</t>
    <phoneticPr fontId="3" type="noConversion"/>
  </si>
  <si>
    <t>○ 장기요양사업수입</t>
    <phoneticPr fontId="3" type="noConversion"/>
  </si>
  <si>
    <t>○ 월동김장비</t>
    <phoneticPr fontId="3" type="noConversion"/>
  </si>
  <si>
    <t>○ 춘계부식비</t>
    <phoneticPr fontId="3" type="noConversion"/>
  </si>
  <si>
    <t>○ 장제비</t>
    <phoneticPr fontId="3" type="noConversion"/>
  </si>
  <si>
    <t>○ 월동대책비</t>
    <phoneticPr fontId="3" type="noConversion"/>
  </si>
  <si>
    <t>○ 특별위로비</t>
    <phoneticPr fontId="3" type="noConversion"/>
  </si>
  <si>
    <t>○ 피복비</t>
    <phoneticPr fontId="3" type="noConversion"/>
  </si>
  <si>
    <t>○ 주부식비</t>
    <phoneticPr fontId="3" type="noConversion"/>
  </si>
  <si>
    <t>원 x</t>
    <phoneticPr fontId="3" type="noConversion"/>
  </si>
  <si>
    <t>공실률</t>
    <phoneticPr fontId="3" type="noConversion"/>
  </si>
  <si>
    <t>○ 식재료비</t>
    <phoneticPr fontId="3" type="noConversion"/>
  </si>
  <si>
    <t>○ 본인부담금수입</t>
    <phoneticPr fontId="3" type="noConversion"/>
  </si>
  <si>
    <t>11 입소비용수입</t>
    <phoneticPr fontId="3" type="noConversion"/>
  </si>
  <si>
    <t>기타복리후생(송년의밤,직원의료비,종교활동지원,단합대회, 간식 제공 등)</t>
    <phoneticPr fontId="3" type="noConversion"/>
  </si>
  <si>
    <t>직원교육(소진예방 및 인성교육 등)</t>
    <phoneticPr fontId="3" type="noConversion"/>
  </si>
  <si>
    <t>대구 부구 침산로21길 36(침산산쌍용아파트)105/205</t>
    <phoneticPr fontId="3" type="noConversion"/>
  </si>
  <si>
    <t xml:space="preserve">    (일자리안정지원금 포함)</t>
    <phoneticPr fontId="3" type="noConversion"/>
  </si>
  <si>
    <t xml:space="preserve">   (일자리안정지원금 포함)</t>
    <phoneticPr fontId="3" type="noConversion"/>
  </si>
  <si>
    <t xml:space="preserve">원 </t>
    <phoneticPr fontId="3" type="noConversion"/>
  </si>
  <si>
    <t>장기근속자포상비(7년)</t>
    <phoneticPr fontId="3" type="noConversion"/>
  </si>
  <si>
    <t>○ 요양보호사 실습비(성모)</t>
    <phoneticPr fontId="3" type="noConversion"/>
  </si>
  <si>
    <t>복지시설배상책임보험/승강기사고배상책임보험</t>
    <phoneticPr fontId="3" type="noConversion"/>
  </si>
  <si>
    <t>태블릿기기통신요금</t>
    <phoneticPr fontId="3" type="noConversion"/>
  </si>
  <si>
    <t>최초예산 세입.세출 예산서</t>
    <phoneticPr fontId="3" type="noConversion"/>
  </si>
  <si>
    <t xml:space="preserve">  5등급</t>
    <phoneticPr fontId="3" type="noConversion"/>
  </si>
  <si>
    <t>○ 가산금(추가인력)</t>
    <phoneticPr fontId="3" type="noConversion"/>
  </si>
  <si>
    <t>○ 일자리안정지원금</t>
    <phoneticPr fontId="3" type="noConversion"/>
  </si>
  <si>
    <t>자동차보험(모닝 1302)</t>
    <phoneticPr fontId="3" type="noConversion"/>
  </si>
  <si>
    <t>자동차보험(레이 0432)</t>
    <phoneticPr fontId="3" type="noConversion"/>
  </si>
  <si>
    <t>자동차보험(스타렉스 8748)</t>
    <phoneticPr fontId="3" type="noConversion"/>
  </si>
  <si>
    <t>일반 의료 소모품</t>
    <phoneticPr fontId="3" type="noConversion"/>
  </si>
  <si>
    <t>상비 의약품 구입비</t>
    <phoneticPr fontId="3" type="noConversion"/>
  </si>
  <si>
    <t>마스크</t>
    <phoneticPr fontId="3" type="noConversion"/>
  </si>
  <si>
    <t>장</t>
    <phoneticPr fontId="3" type="noConversion"/>
  </si>
  <si>
    <t>소독용액(플로건 소독기 전용액)</t>
    <phoneticPr fontId="3" type="noConversion"/>
  </si>
  <si>
    <t>의료재활(간호/물리)</t>
    <phoneticPr fontId="3" type="noConversion"/>
  </si>
  <si>
    <t>한국사회복지공제상해보험(갱신,신규)</t>
    <phoneticPr fontId="3" type="noConversion"/>
  </si>
  <si>
    <t xml:space="preserve"> 근로자의날수당(5/1)</t>
    <phoneticPr fontId="3" type="noConversion"/>
  </si>
  <si>
    <t>○ 사회복지사 실습생 식대</t>
    <phoneticPr fontId="3" type="noConversion"/>
  </si>
  <si>
    <t>○ 요양보호사 실습생 식대</t>
    <phoneticPr fontId="3" type="noConversion"/>
  </si>
  <si>
    <t xml:space="preserve">2022년 무량수전노인전문요양원 </t>
    <phoneticPr fontId="3" type="noConversion"/>
  </si>
  <si>
    <t>2021.  11.</t>
    <phoneticPr fontId="3" type="noConversion"/>
  </si>
  <si>
    <t>1. 무량수전노인전문요양원 2022년 최초예산 세입.세출 예산은 다음과 같다.</t>
    <phoneticPr fontId="3" type="noConversion"/>
  </si>
  <si>
    <t>2022년 무량수전노인전문요양원 최초예산 총괄내역서</t>
    <phoneticPr fontId="3" type="noConversion"/>
  </si>
  <si>
    <t>2021년 결산추경
(A)</t>
    <phoneticPr fontId="3" type="noConversion"/>
  </si>
  <si>
    <t>2022년 최초예산
(B)</t>
    <phoneticPr fontId="3" type="noConversion"/>
  </si>
  <si>
    <t>1) 2022년 최초예산 세입예산 내역</t>
    <phoneticPr fontId="3" type="noConversion"/>
  </si>
  <si>
    <t>2021년 결산 추경
(A)</t>
    <phoneticPr fontId="3" type="noConversion"/>
  </si>
  <si>
    <t>2) 2022년 최초예산 세출예산 내역</t>
    <phoneticPr fontId="3" type="noConversion"/>
  </si>
  <si>
    <t>2022년 최초 예산
(B)</t>
    <phoneticPr fontId="3" type="noConversion"/>
  </si>
  <si>
    <t xml:space="preserve"> 법정공휴일(연간6일)</t>
    <phoneticPr fontId="3" type="noConversion"/>
  </si>
  <si>
    <t xml:space="preserve"> 봉축수당</t>
    <phoneticPr fontId="3" type="noConversion"/>
  </si>
  <si>
    <t xml:space="preserve"> 명절수당(2일)</t>
    <phoneticPr fontId="3" type="noConversion"/>
  </si>
  <si>
    <t>우편료, 통신문자충전</t>
    <phoneticPr fontId="3" type="noConversion"/>
  </si>
  <si>
    <t>가스요금(세탁실)</t>
    <phoneticPr fontId="3" type="noConversion"/>
  </si>
  <si>
    <t>자동차보험(레이 3102)</t>
    <phoneticPr fontId="3" type="noConversion"/>
  </si>
  <si>
    <t>자동차세(3대)</t>
    <phoneticPr fontId="3" type="noConversion"/>
  </si>
  <si>
    <t>개원15주년 행사(기념품 외)</t>
    <phoneticPr fontId="3" type="noConversion"/>
  </si>
  <si>
    <t>소모품(에어매트리스 외)</t>
    <phoneticPr fontId="3" type="noConversion"/>
  </si>
  <si>
    <t>○ 검체채취지원금</t>
    <phoneticPr fontId="3" type="noConversion"/>
  </si>
  <si>
    <t>○ 삼성카드캐쉬백(21년)</t>
    <phoneticPr fontId="3" type="noConversion"/>
  </si>
  <si>
    <t>○ 일병행학습제 지원금(2차)</t>
    <phoneticPr fontId="3" type="noConversion"/>
  </si>
  <si>
    <t xml:space="preserve">   신속항원검사지원금</t>
    <phoneticPr fontId="3" type="noConversion"/>
  </si>
  <si>
    <t>1013 직원식재료비수입</t>
    <phoneticPr fontId="3" type="noConversion"/>
  </si>
  <si>
    <t>직원 명절 선물</t>
    <phoneticPr fontId="3" type="noConversion"/>
  </si>
  <si>
    <t xml:space="preserve"> 직원식대</t>
    <phoneticPr fontId="3" type="noConversion"/>
  </si>
  <si>
    <t xml:space="preserve"> 공익요원식대</t>
    <phoneticPr fontId="3" type="noConversion"/>
  </si>
  <si>
    <t xml:space="preserve"> 실습생식대</t>
    <phoneticPr fontId="3" type="noConversion"/>
  </si>
  <si>
    <t>코로나 검체채취지원금</t>
    <phoneticPr fontId="3" type="noConversion"/>
  </si>
  <si>
    <t>여가, 치매프로그램 재료비</t>
    <phoneticPr fontId="3" type="noConversion"/>
  </si>
  <si>
    <t xml:space="preserve">합동천도제 </t>
    <phoneticPr fontId="3" type="noConversion"/>
  </si>
  <si>
    <t>구충제 구입</t>
    <phoneticPr fontId="3" type="noConversion"/>
  </si>
  <si>
    <t>멀티비타민 구입</t>
    <phoneticPr fontId="3" type="noConversion"/>
  </si>
  <si>
    <t>통</t>
    <phoneticPr fontId="3" type="noConversion"/>
  </si>
  <si>
    <t>신속항원키트 구입</t>
    <phoneticPr fontId="3" type="noConversion"/>
  </si>
  <si>
    <r>
      <t xml:space="preserve">2. 세입.세출 예산 총액은 </t>
    </r>
    <r>
      <rPr>
        <b/>
        <u/>
        <sz val="12"/>
        <rFont val="굴림"/>
        <family val="3"/>
        <charset val="129"/>
      </rPr>
      <t>4,612,456,000원</t>
    </r>
    <r>
      <rPr>
        <sz val="12"/>
        <rFont val="굴림"/>
        <family val="3"/>
        <charset val="129"/>
      </rPr>
      <t>으로한다.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</si>
</sst>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#,##0_);[Red]\(#,##0\)"/>
    <numFmt numFmtId="178" formatCode="0_ 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체"/>
      <family val="3"/>
      <charset val="129"/>
    </font>
    <font>
      <b/>
      <sz val="9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돋움"/>
      <family val="3"/>
      <charset val="129"/>
    </font>
    <font>
      <sz val="12"/>
      <name val="바탕"/>
      <family val="1"/>
      <charset val="129"/>
    </font>
    <font>
      <b/>
      <sz val="8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25"/>
      <name val="굴림"/>
      <family val="3"/>
      <charset val="129"/>
    </font>
    <font>
      <b/>
      <sz val="20"/>
      <name val="굴림"/>
      <family val="3"/>
      <charset val="129"/>
    </font>
    <font>
      <sz val="20"/>
      <name val="굴림"/>
      <family val="3"/>
      <charset val="129"/>
    </font>
    <font>
      <sz val="12"/>
      <name val="굴림"/>
      <family val="3"/>
      <charset val="129"/>
    </font>
    <font>
      <b/>
      <u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2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49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5" xfId="0" applyNumberFormat="1" applyFont="1" applyBorder="1">
      <alignment vertical="center"/>
    </xf>
    <xf numFmtId="3" fontId="6" fillId="0" borderId="17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quotePrefix="1" applyFont="1" applyBorder="1">
      <alignment vertical="center"/>
    </xf>
    <xf numFmtId="3" fontId="8" fillId="0" borderId="18" xfId="0" applyNumberFormat="1" applyFont="1" applyBorder="1">
      <alignment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4" xfId="0" applyNumberFormat="1" applyFont="1" applyBorder="1">
      <alignment vertical="center"/>
    </xf>
    <xf numFmtId="3" fontId="6" fillId="0" borderId="19" xfId="0" applyNumberFormat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>
      <alignment vertical="center"/>
    </xf>
    <xf numFmtId="3" fontId="6" fillId="0" borderId="21" xfId="0" applyNumberFormat="1" applyFont="1" applyBorder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18" xfId="0" applyNumberFormat="1" applyFont="1" applyBorder="1">
      <alignment vertical="center"/>
    </xf>
    <xf numFmtId="0" fontId="8" fillId="0" borderId="17" xfId="0" applyFont="1" applyBorder="1">
      <alignment vertical="center"/>
    </xf>
    <xf numFmtId="3" fontId="8" fillId="0" borderId="17" xfId="0" applyNumberFormat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quotePrefix="1" applyFont="1" applyBorder="1">
      <alignment vertical="center"/>
    </xf>
    <xf numFmtId="0" fontId="6" fillId="0" borderId="10" xfId="0" quotePrefix="1" applyFont="1" applyBorder="1">
      <alignment vertical="center"/>
    </xf>
    <xf numFmtId="0" fontId="6" fillId="0" borderId="7" xfId="0" applyFont="1" applyBorder="1">
      <alignment vertical="center"/>
    </xf>
    <xf numFmtId="3" fontId="6" fillId="0" borderId="10" xfId="0" quotePrefix="1" applyNumberFormat="1" applyFont="1" applyBorder="1" applyAlignment="1">
      <alignment horizontal="right" vertical="center"/>
    </xf>
    <xf numFmtId="0" fontId="6" fillId="0" borderId="16" xfId="0" applyFont="1" applyBorder="1">
      <alignment vertical="center"/>
    </xf>
    <xf numFmtId="3" fontId="6" fillId="0" borderId="17" xfId="0" quotePrefix="1" applyNumberFormat="1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5" xfId="0" applyFont="1" applyBorder="1">
      <alignment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6" xfId="0" applyNumberFormat="1" applyFont="1" applyBorder="1">
      <alignment vertical="center"/>
    </xf>
    <xf numFmtId="3" fontId="6" fillId="0" borderId="28" xfId="0" applyNumberFormat="1" applyFont="1" applyBorder="1">
      <alignment vertical="center"/>
    </xf>
    <xf numFmtId="0" fontId="6" fillId="0" borderId="28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8" fillId="0" borderId="0" xfId="0" applyFont="1">
      <alignment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33" xfId="0" applyNumberFormat="1" applyFont="1" applyBorder="1">
      <alignment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>
      <alignment vertical="center"/>
    </xf>
    <xf numFmtId="0" fontId="6" fillId="0" borderId="35" xfId="0" applyFont="1" applyBorder="1">
      <alignment vertical="center"/>
    </xf>
    <xf numFmtId="3" fontId="6" fillId="0" borderId="36" xfId="0" applyNumberFormat="1" applyFont="1" applyBorder="1">
      <alignment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3" xfId="0" quotePrefix="1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2" xfId="0" applyNumberFormat="1" applyFont="1" applyBorder="1">
      <alignment vertical="center"/>
    </xf>
    <xf numFmtId="0" fontId="6" fillId="0" borderId="5" xfId="0" applyFont="1" applyBorder="1">
      <alignment vertical="center"/>
    </xf>
    <xf numFmtId="3" fontId="6" fillId="0" borderId="5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0" fontId="6" fillId="0" borderId="5" xfId="0" quotePrefix="1" applyFont="1" applyBorder="1">
      <alignment vertical="center"/>
    </xf>
    <xf numFmtId="3" fontId="6" fillId="0" borderId="22" xfId="0" quotePrefix="1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9" xfId="0" quotePrefix="1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vertical="center" shrinkToFit="1"/>
    </xf>
    <xf numFmtId="10" fontId="6" fillId="0" borderId="17" xfId="0" applyNumberFormat="1" applyFont="1" applyBorder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39" xfId="0" applyNumberFormat="1" applyFont="1" applyBorder="1">
      <alignment vertical="center"/>
    </xf>
    <xf numFmtId="0" fontId="6" fillId="0" borderId="41" xfId="0" applyFont="1" applyBorder="1">
      <alignment vertical="center"/>
    </xf>
    <xf numFmtId="3" fontId="6" fillId="0" borderId="41" xfId="0" applyNumberFormat="1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quotePrefix="1" applyFont="1" applyBorder="1">
      <alignment vertical="center"/>
    </xf>
    <xf numFmtId="3" fontId="6" fillId="0" borderId="42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6" fillId="0" borderId="0" xfId="0" applyFont="1">
      <alignment vertical="center"/>
    </xf>
    <xf numFmtId="41" fontId="3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Border="1">
      <alignment vertical="center"/>
    </xf>
    <xf numFmtId="41" fontId="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1" fontId="17" fillId="0" borderId="0" xfId="0" applyNumberFormat="1" applyFont="1" applyBorder="1" applyAlignment="1">
      <alignment vertical="center"/>
    </xf>
    <xf numFmtId="41" fontId="18" fillId="0" borderId="0" xfId="0" applyNumberFormat="1" applyFont="1" applyBorder="1" applyAlignment="1">
      <alignment vertical="center"/>
    </xf>
    <xf numFmtId="0" fontId="8" fillId="0" borderId="27" xfId="0" applyFont="1" applyBorder="1">
      <alignment vertical="center"/>
    </xf>
    <xf numFmtId="3" fontId="8" fillId="0" borderId="29" xfId="0" applyNumberFormat="1" applyFont="1" applyBorder="1">
      <alignment vertical="center"/>
    </xf>
    <xf numFmtId="3" fontId="8" fillId="0" borderId="11" xfId="0" applyNumberFormat="1" applyFont="1" applyBorder="1">
      <alignment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9" xfId="0" applyNumberFormat="1" applyFont="1" applyBorder="1">
      <alignment vertical="center"/>
    </xf>
    <xf numFmtId="3" fontId="6" fillId="0" borderId="48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right" vertical="center"/>
    </xf>
    <xf numFmtId="3" fontId="8" fillId="0" borderId="46" xfId="0" applyNumberFormat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8" fillId="0" borderId="5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8" fillId="0" borderId="5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10" fontId="6" fillId="0" borderId="10" xfId="0" applyNumberFormat="1" applyFont="1" applyBorder="1">
      <alignment vertical="center"/>
    </xf>
    <xf numFmtId="3" fontId="8" fillId="0" borderId="55" xfId="0" applyNumberFormat="1" applyFont="1" applyBorder="1" applyAlignment="1">
      <alignment horizontal="center" vertical="center" wrapText="1"/>
    </xf>
    <xf numFmtId="3" fontId="8" fillId="0" borderId="55" xfId="0" applyNumberFormat="1" applyFont="1" applyBorder="1" applyAlignment="1">
      <alignment horizontal="center" vertical="center" wrapText="1" shrinkToFit="1"/>
    </xf>
    <xf numFmtId="43" fontId="6" fillId="0" borderId="0" xfId="0" applyNumberFormat="1" applyFont="1" applyAlignment="1">
      <alignment horizontal="right" vertical="center"/>
    </xf>
    <xf numFmtId="43" fontId="6" fillId="0" borderId="38" xfId="0" applyNumberFormat="1" applyFont="1" applyBorder="1" applyAlignment="1">
      <alignment horizontal="center" vertical="center"/>
    </xf>
    <xf numFmtId="43" fontId="6" fillId="0" borderId="33" xfId="0" applyNumberFormat="1" applyFont="1" applyBorder="1" applyAlignment="1">
      <alignment horizontal="right" vertical="center"/>
    </xf>
    <xf numFmtId="43" fontId="6" fillId="0" borderId="2" xfId="0" applyNumberFormat="1" applyFont="1" applyBorder="1" applyAlignment="1">
      <alignment horizontal="right" vertical="center"/>
    </xf>
    <xf numFmtId="43" fontId="6" fillId="0" borderId="15" xfId="0" applyNumberFormat="1" applyFont="1" applyBorder="1" applyAlignment="1">
      <alignment horizontal="right" vertical="center"/>
    </xf>
    <xf numFmtId="43" fontId="6" fillId="0" borderId="14" xfId="0" applyNumberFormat="1" applyFont="1" applyBorder="1" applyAlignment="1">
      <alignment horizontal="right" vertical="center"/>
    </xf>
    <xf numFmtId="43" fontId="6" fillId="0" borderId="8" xfId="0" applyNumberFormat="1" applyFont="1" applyBorder="1" applyAlignment="1">
      <alignment horizontal="right" vertical="center"/>
    </xf>
    <xf numFmtId="43" fontId="6" fillId="0" borderId="8" xfId="0" quotePrefix="1" applyNumberFormat="1" applyFont="1" applyBorder="1" applyAlignment="1">
      <alignment horizontal="right" vertical="center"/>
    </xf>
    <xf numFmtId="43" fontId="6" fillId="0" borderId="15" xfId="0" quotePrefix="1" applyNumberFormat="1" applyFont="1" applyBorder="1" applyAlignment="1">
      <alignment horizontal="right" vertical="center"/>
    </xf>
    <xf numFmtId="43" fontId="4" fillId="0" borderId="0" xfId="0" applyNumberFormat="1" applyFont="1">
      <alignment vertical="center"/>
    </xf>
    <xf numFmtId="0" fontId="8" fillId="0" borderId="10" xfId="0" applyFont="1" applyBorder="1">
      <alignment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left" vertical="center"/>
    </xf>
    <xf numFmtId="3" fontId="6" fillId="0" borderId="36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right" vertical="center"/>
    </xf>
    <xf numFmtId="43" fontId="6" fillId="0" borderId="39" xfId="0" applyNumberFormat="1" applyFont="1" applyBorder="1" applyAlignment="1">
      <alignment horizontal="center" vertical="center"/>
    </xf>
    <xf numFmtId="43" fontId="6" fillId="0" borderId="2" xfId="0" quotePrefix="1" applyNumberFormat="1" applyFont="1" applyBorder="1" applyAlignment="1">
      <alignment horizontal="right" vertical="center"/>
    </xf>
    <xf numFmtId="43" fontId="6" fillId="0" borderId="14" xfId="0" quotePrefix="1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43" fontId="6" fillId="0" borderId="39" xfId="0" applyNumberFormat="1" applyFont="1" applyBorder="1" applyAlignment="1">
      <alignment horizontal="right" vertical="center"/>
    </xf>
    <xf numFmtId="9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8" xfId="0" applyFont="1" applyBorder="1">
      <alignment vertical="center"/>
    </xf>
    <xf numFmtId="3" fontId="6" fillId="0" borderId="41" xfId="0" quotePrefix="1" applyNumberFormat="1" applyFont="1" applyBorder="1" applyAlignment="1">
      <alignment horizontal="right" vertical="center"/>
    </xf>
    <xf numFmtId="0" fontId="6" fillId="0" borderId="6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3" fontId="6" fillId="0" borderId="9" xfId="0" quotePrefix="1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2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43" fontId="6" fillId="0" borderId="20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16" xfId="0" quotePrefix="1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3" fontId="28" fillId="0" borderId="21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20" xfId="0" applyFont="1" applyBorder="1">
      <alignment vertical="center"/>
    </xf>
    <xf numFmtId="43" fontId="6" fillId="0" borderId="14" xfId="0" quotePrefix="1" applyNumberFormat="1" applyFont="1" applyBorder="1">
      <alignment vertical="center"/>
    </xf>
    <xf numFmtId="3" fontId="6" fillId="0" borderId="19" xfId="0" quotePrefix="1" applyNumberFormat="1" applyFont="1" applyBorder="1">
      <alignment vertical="center"/>
    </xf>
    <xf numFmtId="43" fontId="6" fillId="0" borderId="14" xfId="0" applyNumberFormat="1" applyFont="1" applyBorder="1">
      <alignment vertical="center"/>
    </xf>
    <xf numFmtId="3" fontId="6" fillId="0" borderId="19" xfId="0" applyNumberFormat="1" applyFont="1" applyBorder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9" xfId="0" quotePrefix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3" fontId="6" fillId="0" borderId="5" xfId="0" quotePrefix="1" applyNumberFormat="1" applyFont="1" applyBorder="1" applyAlignment="1">
      <alignment horizontal="right" vertical="center"/>
    </xf>
    <xf numFmtId="9" fontId="2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77" fontId="6" fillId="0" borderId="17" xfId="0" applyNumberFormat="1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6" fillId="0" borderId="66" xfId="0" applyFont="1" applyBorder="1">
      <alignment vertical="center"/>
    </xf>
    <xf numFmtId="0" fontId="6" fillId="0" borderId="67" xfId="0" applyFont="1" applyBorder="1" applyAlignment="1">
      <alignment horizontal="left" vertical="center"/>
    </xf>
    <xf numFmtId="43" fontId="6" fillId="0" borderId="67" xfId="0" applyNumberFormat="1" applyFont="1" applyBorder="1" applyAlignment="1">
      <alignment horizontal="right" vertical="center"/>
    </xf>
    <xf numFmtId="0" fontId="6" fillId="0" borderId="68" xfId="0" applyFont="1" applyBorder="1" applyAlignment="1">
      <alignment horizontal="left" vertical="center"/>
    </xf>
    <xf numFmtId="3" fontId="6" fillId="0" borderId="69" xfId="0" applyNumberFormat="1" applyFont="1" applyBorder="1" applyAlignment="1">
      <alignment horizontal="right" vertical="center"/>
    </xf>
    <xf numFmtId="3" fontId="6" fillId="0" borderId="68" xfId="0" applyNumberFormat="1" applyFont="1" applyBorder="1">
      <alignment vertical="center"/>
    </xf>
    <xf numFmtId="3" fontId="6" fillId="0" borderId="70" xfId="0" quotePrefix="1" applyNumberFormat="1" applyFont="1" applyBorder="1" applyAlignment="1">
      <alignment horizontal="right" vertical="center"/>
    </xf>
    <xf numFmtId="0" fontId="6" fillId="0" borderId="69" xfId="0" applyFont="1" applyBorder="1">
      <alignment vertical="center"/>
    </xf>
    <xf numFmtId="3" fontId="6" fillId="0" borderId="69" xfId="0" applyNumberFormat="1" applyFont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69" xfId="0" quotePrefix="1" applyFont="1" applyBorder="1">
      <alignment vertical="center"/>
    </xf>
    <xf numFmtId="3" fontId="6" fillId="0" borderId="68" xfId="0" applyNumberFormat="1" applyFont="1" applyBorder="1" applyAlignment="1">
      <alignment horizontal="right" vertical="center"/>
    </xf>
    <xf numFmtId="43" fontId="6" fillId="0" borderId="68" xfId="0" quotePrefix="1" applyNumberFormat="1" applyFont="1" applyBorder="1" applyAlignment="1">
      <alignment horizontal="right" vertical="center"/>
    </xf>
    <xf numFmtId="3" fontId="6" fillId="0" borderId="81" xfId="0" applyNumberFormat="1" applyFont="1" applyBorder="1">
      <alignment vertical="center"/>
    </xf>
    <xf numFmtId="3" fontId="6" fillId="0" borderId="83" xfId="0" applyNumberFormat="1" applyFont="1" applyBorder="1">
      <alignment vertical="center"/>
    </xf>
    <xf numFmtId="0" fontId="6" fillId="0" borderId="84" xfId="0" applyFont="1" applyBorder="1">
      <alignment vertical="center"/>
    </xf>
    <xf numFmtId="0" fontId="6" fillId="0" borderId="85" xfId="0" applyFont="1" applyBorder="1">
      <alignment vertical="center"/>
    </xf>
    <xf numFmtId="3" fontId="6" fillId="0" borderId="86" xfId="0" applyNumberFormat="1" applyFont="1" applyBorder="1">
      <alignment vertical="center"/>
    </xf>
    <xf numFmtId="0" fontId="28" fillId="0" borderId="0" xfId="0" quotePrefix="1" applyFont="1" applyBorder="1">
      <alignment vertical="center"/>
    </xf>
    <xf numFmtId="3" fontId="28" fillId="0" borderId="87" xfId="0" applyNumberFormat="1" applyFont="1" applyBorder="1">
      <alignment vertical="center"/>
    </xf>
    <xf numFmtId="3" fontId="6" fillId="0" borderId="87" xfId="0" applyNumberFormat="1" applyFont="1" applyBorder="1">
      <alignment vertical="center"/>
    </xf>
    <xf numFmtId="0" fontId="6" fillId="0" borderId="88" xfId="0" applyFont="1" applyBorder="1">
      <alignment vertical="center"/>
    </xf>
    <xf numFmtId="0" fontId="6" fillId="0" borderId="89" xfId="0" applyFont="1" applyBorder="1">
      <alignment vertical="center"/>
    </xf>
    <xf numFmtId="3" fontId="6" fillId="0" borderId="90" xfId="0" applyNumberFormat="1" applyFont="1" applyBorder="1">
      <alignment vertical="center"/>
    </xf>
    <xf numFmtId="3" fontId="6" fillId="0" borderId="91" xfId="0" applyNumberFormat="1" applyFont="1" applyBorder="1">
      <alignment vertical="center"/>
    </xf>
    <xf numFmtId="0" fontId="6" fillId="0" borderId="74" xfId="0" applyFont="1" applyBorder="1">
      <alignment vertical="center"/>
    </xf>
    <xf numFmtId="0" fontId="6" fillId="0" borderId="75" xfId="0" applyFont="1" applyBorder="1" applyAlignment="1">
      <alignment horizontal="left" vertical="center"/>
    </xf>
    <xf numFmtId="3" fontId="6" fillId="0" borderId="92" xfId="0" applyNumberFormat="1" applyFont="1" applyBorder="1" applyAlignment="1">
      <alignment horizontal="right" vertical="center"/>
    </xf>
    <xf numFmtId="3" fontId="6" fillId="0" borderId="93" xfId="0" applyNumberFormat="1" applyFont="1" applyBorder="1">
      <alignment vertical="center"/>
    </xf>
    <xf numFmtId="3" fontId="6" fillId="0" borderId="75" xfId="0" applyNumberFormat="1" applyFont="1" applyBorder="1" applyAlignment="1">
      <alignment horizontal="right" vertical="center"/>
    </xf>
    <xf numFmtId="43" fontId="6" fillId="0" borderId="93" xfId="0" applyNumberFormat="1" applyFont="1" applyBorder="1" applyAlignment="1">
      <alignment horizontal="right" vertical="center"/>
    </xf>
    <xf numFmtId="10" fontId="6" fillId="0" borderId="92" xfId="0" applyNumberFormat="1" applyFont="1" applyBorder="1">
      <alignment vertical="center"/>
    </xf>
    <xf numFmtId="3" fontId="6" fillId="0" borderId="92" xfId="0" applyNumberFormat="1" applyFont="1" applyBorder="1">
      <alignment vertical="center"/>
    </xf>
    <xf numFmtId="0" fontId="6" fillId="0" borderId="92" xfId="0" applyFont="1" applyBorder="1">
      <alignment vertical="center"/>
    </xf>
    <xf numFmtId="0" fontId="6" fillId="0" borderId="92" xfId="0" applyFont="1" applyBorder="1" applyAlignment="1">
      <alignment horizontal="center" vertical="center"/>
    </xf>
    <xf numFmtId="3" fontId="6" fillId="0" borderId="94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95" xfId="0" applyFont="1" applyBorder="1">
      <alignment vertical="center"/>
    </xf>
    <xf numFmtId="0" fontId="6" fillId="0" borderId="0" xfId="0" applyFont="1" applyBorder="1" applyAlignment="1">
      <alignment vertical="center" wrapText="1" shrinkToFit="1"/>
    </xf>
    <xf numFmtId="0" fontId="6" fillId="0" borderId="96" xfId="0" applyFont="1" applyBorder="1">
      <alignment vertical="center"/>
    </xf>
    <xf numFmtId="0" fontId="6" fillId="0" borderId="98" xfId="0" applyFont="1" applyBorder="1">
      <alignment vertical="center"/>
    </xf>
    <xf numFmtId="0" fontId="6" fillId="0" borderId="84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6" fillId="0" borderId="98" xfId="0" applyFont="1" applyBorder="1" applyAlignment="1">
      <alignment horizontal="left" vertical="center"/>
    </xf>
    <xf numFmtId="0" fontId="6" fillId="0" borderId="95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17" fillId="0" borderId="0" xfId="0" applyFont="1">
      <alignment vertical="center"/>
    </xf>
    <xf numFmtId="3" fontId="6" fillId="0" borderId="28" xfId="0" applyNumberFormat="1" applyFont="1" applyBorder="1" applyAlignment="1">
      <alignment horizontal="right" vertical="center"/>
    </xf>
    <xf numFmtId="43" fontId="6" fillId="0" borderId="26" xfId="0" applyNumberFormat="1" applyFont="1" applyBorder="1" applyAlignment="1">
      <alignment horizontal="right" vertical="center"/>
    </xf>
    <xf numFmtId="0" fontId="6" fillId="0" borderId="28" xfId="0" quotePrefix="1" applyFont="1" applyBorder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3" fontId="6" fillId="0" borderId="17" xfId="0" applyNumberFormat="1" applyFont="1" applyFill="1" applyBorder="1">
      <alignment vertical="center"/>
    </xf>
    <xf numFmtId="3" fontId="6" fillId="0" borderId="0" xfId="0" applyNumberFormat="1" applyFont="1" applyFill="1">
      <alignment vertical="center"/>
    </xf>
    <xf numFmtId="0" fontId="28" fillId="0" borderId="2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3" fontId="28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3" fontId="6" fillId="0" borderId="0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/>
    </xf>
    <xf numFmtId="3" fontId="28" fillId="0" borderId="86" xfId="0" applyNumberFormat="1" applyFont="1" applyBorder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/>
    </xf>
    <xf numFmtId="3" fontId="28" fillId="0" borderId="90" xfId="0" applyNumberFormat="1" applyFont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4" borderId="20" xfId="0" applyFont="1" applyFill="1" applyBorder="1">
      <alignment vertical="center"/>
    </xf>
    <xf numFmtId="3" fontId="6" fillId="4" borderId="0" xfId="0" applyNumberFormat="1" applyFont="1" applyFill="1">
      <alignment vertical="center"/>
    </xf>
    <xf numFmtId="0" fontId="6" fillId="4" borderId="0" xfId="0" applyFont="1" applyFill="1">
      <alignment vertical="center"/>
    </xf>
    <xf numFmtId="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quotePrefix="1" applyFont="1" applyFill="1">
      <alignment vertical="center"/>
    </xf>
    <xf numFmtId="3" fontId="6" fillId="4" borderId="21" xfId="0" applyNumberFormat="1" applyFont="1" applyFill="1" applyBorder="1">
      <alignment vertical="center"/>
    </xf>
    <xf numFmtId="0" fontId="6" fillId="5" borderId="20" xfId="0" applyFont="1" applyFill="1" applyBorder="1">
      <alignment vertical="center"/>
    </xf>
    <xf numFmtId="3" fontId="6" fillId="5" borderId="0" xfId="0" applyNumberFormat="1" applyFont="1" applyFill="1">
      <alignment vertical="center"/>
    </xf>
    <xf numFmtId="0" fontId="6" fillId="5" borderId="0" xfId="0" applyFont="1" applyFill="1">
      <alignment vertical="center"/>
    </xf>
    <xf numFmtId="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quotePrefix="1" applyFont="1" applyFill="1">
      <alignment vertical="center"/>
    </xf>
    <xf numFmtId="3" fontId="6" fillId="5" borderId="21" xfId="0" applyNumberFormat="1" applyFont="1" applyFill="1" applyBorder="1">
      <alignment vertical="center"/>
    </xf>
    <xf numFmtId="0" fontId="6" fillId="5" borderId="2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9" fontId="6" fillId="0" borderId="0" xfId="0" applyNumberFormat="1" applyFont="1" applyFill="1" applyAlignment="1">
      <alignment horizontal="center" vertical="center"/>
    </xf>
    <xf numFmtId="0" fontId="6" fillId="0" borderId="0" xfId="0" quotePrefix="1" applyFont="1" applyFill="1">
      <alignment vertical="center"/>
    </xf>
    <xf numFmtId="0" fontId="6" fillId="3" borderId="20" xfId="0" applyFont="1" applyFill="1" applyBorder="1">
      <alignment vertical="center"/>
    </xf>
    <xf numFmtId="3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quotePrefix="1" applyFont="1" applyFill="1">
      <alignment vertical="center"/>
    </xf>
    <xf numFmtId="3" fontId="6" fillId="3" borderId="21" xfId="0" applyNumberFormat="1" applyFont="1" applyFill="1" applyBorder="1">
      <alignment vertical="center"/>
    </xf>
    <xf numFmtId="0" fontId="6" fillId="0" borderId="10" xfId="0" applyFont="1" applyBorder="1" applyAlignment="1">
      <alignment horizontal="left" vertical="center"/>
    </xf>
    <xf numFmtId="3" fontId="6" fillId="0" borderId="28" xfId="0" applyNumberFormat="1" applyFont="1" applyFill="1" applyBorder="1">
      <alignment vertical="center"/>
    </xf>
    <xf numFmtId="0" fontId="6" fillId="0" borderId="14" xfId="0" applyFont="1" applyBorder="1" applyAlignment="1">
      <alignment horizontal="left" vertical="center"/>
    </xf>
    <xf numFmtId="3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3" fontId="6" fillId="0" borderId="29" xfId="0" applyNumberFormat="1" applyFont="1" applyBorder="1">
      <alignment vertical="center"/>
    </xf>
    <xf numFmtId="0" fontId="6" fillId="0" borderId="24" xfId="0" applyFont="1" applyBorder="1" applyAlignment="1">
      <alignment horizontal="lef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176" fontId="6" fillId="0" borderId="41" xfId="0" applyNumberFormat="1" applyFont="1" applyFill="1" applyBorder="1" applyAlignment="1">
      <alignment horizontal="center" vertical="center"/>
    </xf>
    <xf numFmtId="9" fontId="28" fillId="0" borderId="0" xfId="0" applyNumberFormat="1" applyFont="1" applyBorder="1" applyAlignment="1">
      <alignment horizontal="center"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 applyAlignment="1">
      <alignment horizontal="center" vertical="center"/>
    </xf>
    <xf numFmtId="3" fontId="6" fillId="0" borderId="29" xfId="0" applyNumberFormat="1" applyFont="1" applyFill="1" applyBorder="1">
      <alignment vertical="center"/>
    </xf>
    <xf numFmtId="0" fontId="6" fillId="0" borderId="100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3" fontId="6" fillId="0" borderId="100" xfId="0" applyNumberFormat="1" applyFont="1" applyBorder="1" applyAlignment="1">
      <alignment horizontal="right" vertical="center"/>
    </xf>
    <xf numFmtId="3" fontId="6" fillId="0" borderId="100" xfId="0" applyNumberFormat="1" applyFont="1" applyBorder="1">
      <alignment vertical="center"/>
    </xf>
    <xf numFmtId="3" fontId="6" fillId="0" borderId="73" xfId="0" quotePrefix="1" applyNumberFormat="1" applyFont="1" applyBorder="1" applyAlignment="1">
      <alignment horizontal="right" vertical="center"/>
    </xf>
    <xf numFmtId="43" fontId="6" fillId="0" borderId="100" xfId="0" quotePrefix="1" applyNumberFormat="1" applyFont="1" applyBorder="1" applyAlignment="1">
      <alignment horizontal="right" vertical="center"/>
    </xf>
    <xf numFmtId="0" fontId="6" fillId="0" borderId="72" xfId="0" applyFont="1" applyBorder="1">
      <alignment vertical="center"/>
    </xf>
    <xf numFmtId="3" fontId="6" fillId="0" borderId="72" xfId="0" applyNumberFormat="1" applyFont="1" applyBorder="1">
      <alignment vertical="center"/>
    </xf>
    <xf numFmtId="0" fontId="6" fillId="0" borderId="72" xfId="0" applyFont="1" applyBorder="1" applyAlignment="1">
      <alignment horizontal="left" vertical="center"/>
    </xf>
    <xf numFmtId="0" fontId="6" fillId="0" borderId="72" xfId="0" quotePrefix="1" applyFont="1" applyBorder="1">
      <alignment vertical="center"/>
    </xf>
    <xf numFmtId="3" fontId="6" fillId="0" borderId="77" xfId="0" applyNumberFormat="1" applyFont="1" applyBorder="1">
      <alignment vertical="center"/>
    </xf>
    <xf numFmtId="0" fontId="6" fillId="0" borderId="67" xfId="0" applyFont="1" applyBorder="1">
      <alignment vertical="center"/>
    </xf>
    <xf numFmtId="0" fontId="6" fillId="0" borderId="66" xfId="0" applyFont="1" applyBorder="1" applyAlignment="1">
      <alignment horizontal="left" vertical="center"/>
    </xf>
    <xf numFmtId="3" fontId="6" fillId="0" borderId="67" xfId="0" applyNumberFormat="1" applyFont="1" applyBorder="1" applyAlignment="1">
      <alignment horizontal="right" vertical="center"/>
    </xf>
    <xf numFmtId="3" fontId="6" fillId="0" borderId="67" xfId="0" applyNumberFormat="1" applyFont="1" applyBorder="1">
      <alignment vertical="center"/>
    </xf>
    <xf numFmtId="3" fontId="6" fillId="0" borderId="101" xfId="0" quotePrefix="1" applyNumberFormat="1" applyFont="1" applyBorder="1" applyAlignment="1">
      <alignment horizontal="right" vertical="center"/>
    </xf>
    <xf numFmtId="43" fontId="6" fillId="0" borderId="67" xfId="0" quotePrefix="1" applyNumberFormat="1" applyFont="1" applyBorder="1" applyAlignment="1">
      <alignment horizontal="right" vertical="center"/>
    </xf>
    <xf numFmtId="0" fontId="6" fillId="0" borderId="102" xfId="0" applyFont="1" applyFill="1" applyBorder="1">
      <alignment vertical="center"/>
    </xf>
    <xf numFmtId="3" fontId="6" fillId="0" borderId="102" xfId="0" applyNumberFormat="1" applyFont="1" applyFill="1" applyBorder="1">
      <alignment vertical="center"/>
    </xf>
    <xf numFmtId="0" fontId="6" fillId="0" borderId="102" xfId="0" applyFont="1" applyBorder="1">
      <alignment vertical="center"/>
    </xf>
    <xf numFmtId="3" fontId="6" fillId="0" borderId="103" xfId="0" applyNumberFormat="1" applyFont="1" applyBorder="1">
      <alignment vertical="center"/>
    </xf>
    <xf numFmtId="3" fontId="6" fillId="0" borderId="102" xfId="0" applyNumberFormat="1" applyFont="1" applyBorder="1" applyAlignment="1">
      <alignment horizontal="right" vertical="center"/>
    </xf>
    <xf numFmtId="3" fontId="6" fillId="0" borderId="101" xfId="0" applyNumberFormat="1" applyFont="1" applyBorder="1" applyAlignment="1">
      <alignment horizontal="right" vertical="center"/>
    </xf>
    <xf numFmtId="0" fontId="28" fillId="0" borderId="66" xfId="0" applyFont="1" applyBorder="1">
      <alignment vertical="center"/>
    </xf>
    <xf numFmtId="3" fontId="28" fillId="0" borderId="102" xfId="0" applyNumberFormat="1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102" xfId="0" applyFont="1" applyBorder="1" applyAlignment="1">
      <alignment horizontal="center" vertical="center"/>
    </xf>
    <xf numFmtId="0" fontId="28" fillId="0" borderId="102" xfId="0" quotePrefix="1" applyFont="1" applyBorder="1">
      <alignment vertical="center"/>
    </xf>
    <xf numFmtId="3" fontId="28" fillId="0" borderId="103" xfId="0" applyNumberFormat="1" applyFont="1" applyBorder="1">
      <alignment vertical="center"/>
    </xf>
    <xf numFmtId="0" fontId="6" fillId="0" borderId="102" xfId="0" applyFont="1" applyBorder="1" applyAlignment="1">
      <alignment horizontal="center" vertical="center"/>
    </xf>
    <xf numFmtId="3" fontId="6" fillId="0" borderId="101" xfId="0" quotePrefix="1" applyNumberFormat="1" applyFont="1" applyBorder="1">
      <alignment vertical="center"/>
    </xf>
    <xf numFmtId="43" fontId="6" fillId="0" borderId="67" xfId="0" quotePrefix="1" applyNumberFormat="1" applyFont="1" applyBorder="1">
      <alignment vertical="center"/>
    </xf>
    <xf numFmtId="3" fontId="6" fillId="0" borderId="102" xfId="0" applyNumberFormat="1" applyFont="1" applyBorder="1">
      <alignment vertical="center"/>
    </xf>
    <xf numFmtId="0" fontId="6" fillId="0" borderId="102" xfId="0" quotePrefix="1" applyFont="1" applyBorder="1">
      <alignment vertical="center"/>
    </xf>
    <xf numFmtId="0" fontId="6" fillId="0" borderId="102" xfId="0" applyFont="1" applyBorder="1" applyAlignment="1">
      <alignment horizontal="left" vertical="center"/>
    </xf>
    <xf numFmtId="0" fontId="6" fillId="0" borderId="9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3" fontId="6" fillId="0" borderId="5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3" fontId="6" fillId="3" borderId="0" xfId="0" applyNumberFormat="1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3" fontId="28" fillId="3" borderId="0" xfId="0" applyNumberFormat="1" applyFont="1" applyFill="1" applyBorder="1">
      <alignment vertical="center"/>
    </xf>
    <xf numFmtId="0" fontId="28" fillId="3" borderId="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9" xfId="0" applyFont="1" applyBorder="1">
      <alignment vertical="center"/>
    </xf>
    <xf numFmtId="0" fontId="6" fillId="0" borderId="104" xfId="0" applyFont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0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0" fontId="6" fillId="0" borderId="9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6" fontId="28" fillId="0" borderId="0" xfId="0" applyNumberFormat="1" applyFont="1" applyBorder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28" fillId="2" borderId="5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7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3" fontId="6" fillId="0" borderId="100" xfId="0" applyNumberFormat="1" applyFont="1" applyBorder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</cellXfs>
  <cellStyles count="5">
    <cellStyle name="쉼표 [0] 2" xfId="1" xr:uid="{00000000-0005-0000-0000-000000000000}"/>
    <cellStyle name="표준" xfId="0" builtinId="0"/>
    <cellStyle name="표준 2" xfId="2" xr:uid="{00000000-0005-0000-0000-000002000000}"/>
    <cellStyle name="표준 3" xfId="3" xr:uid="{00000000-0005-0000-0000-000003000000}"/>
    <cellStyle name="표준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view="pageBreakPreview" zoomScale="80" zoomScaleNormal="100" zoomScaleSheetLayoutView="80" workbookViewId="0">
      <selection activeCell="A5" sqref="A5"/>
    </sheetView>
  </sheetViews>
  <sheetFormatPr defaultRowHeight="14.4" x14ac:dyDescent="0.25"/>
  <cols>
    <col min="1" max="1" width="83.69921875" customWidth="1"/>
    <col min="254" max="254" width="7.796875" customWidth="1"/>
    <col min="255" max="255" width="82.796875" customWidth="1"/>
    <col min="256" max="256" width="0.59765625" customWidth="1"/>
    <col min="257" max="257" width="6" customWidth="1"/>
    <col min="510" max="510" width="7.796875" customWidth="1"/>
    <col min="511" max="511" width="82.796875" customWidth="1"/>
    <col min="512" max="512" width="0.59765625" customWidth="1"/>
    <col min="513" max="513" width="6" customWidth="1"/>
    <col min="766" max="766" width="7.796875" customWidth="1"/>
    <col min="767" max="767" width="82.796875" customWidth="1"/>
    <col min="768" max="768" width="0.59765625" customWidth="1"/>
    <col min="769" max="769" width="6" customWidth="1"/>
    <col min="1022" max="1022" width="7.796875" customWidth="1"/>
    <col min="1023" max="1023" width="82.796875" customWidth="1"/>
    <col min="1024" max="1024" width="0.59765625" customWidth="1"/>
    <col min="1025" max="1025" width="6" customWidth="1"/>
    <col min="1278" max="1278" width="7.796875" customWidth="1"/>
    <col min="1279" max="1279" width="82.796875" customWidth="1"/>
    <col min="1280" max="1280" width="0.59765625" customWidth="1"/>
    <col min="1281" max="1281" width="6" customWidth="1"/>
    <col min="1534" max="1534" width="7.796875" customWidth="1"/>
    <col min="1535" max="1535" width="82.796875" customWidth="1"/>
    <col min="1536" max="1536" width="0.59765625" customWidth="1"/>
    <col min="1537" max="1537" width="6" customWidth="1"/>
    <col min="1790" max="1790" width="7.796875" customWidth="1"/>
    <col min="1791" max="1791" width="82.796875" customWidth="1"/>
    <col min="1792" max="1792" width="0.59765625" customWidth="1"/>
    <col min="1793" max="1793" width="6" customWidth="1"/>
    <col min="2046" max="2046" width="7.796875" customWidth="1"/>
    <col min="2047" max="2047" width="82.796875" customWidth="1"/>
    <col min="2048" max="2048" width="0.59765625" customWidth="1"/>
    <col min="2049" max="2049" width="6" customWidth="1"/>
    <col min="2302" max="2302" width="7.796875" customWidth="1"/>
    <col min="2303" max="2303" width="82.796875" customWidth="1"/>
    <col min="2304" max="2304" width="0.59765625" customWidth="1"/>
    <col min="2305" max="2305" width="6" customWidth="1"/>
    <col min="2558" max="2558" width="7.796875" customWidth="1"/>
    <col min="2559" max="2559" width="82.796875" customWidth="1"/>
    <col min="2560" max="2560" width="0.59765625" customWidth="1"/>
    <col min="2561" max="2561" width="6" customWidth="1"/>
    <col min="2814" max="2814" width="7.796875" customWidth="1"/>
    <col min="2815" max="2815" width="82.796875" customWidth="1"/>
    <col min="2816" max="2816" width="0.59765625" customWidth="1"/>
    <col min="2817" max="2817" width="6" customWidth="1"/>
    <col min="3070" max="3070" width="7.796875" customWidth="1"/>
    <col min="3071" max="3071" width="82.796875" customWidth="1"/>
    <col min="3072" max="3072" width="0.59765625" customWidth="1"/>
    <col min="3073" max="3073" width="6" customWidth="1"/>
    <col min="3326" max="3326" width="7.796875" customWidth="1"/>
    <col min="3327" max="3327" width="82.796875" customWidth="1"/>
    <col min="3328" max="3328" width="0.59765625" customWidth="1"/>
    <col min="3329" max="3329" width="6" customWidth="1"/>
    <col min="3582" max="3582" width="7.796875" customWidth="1"/>
    <col min="3583" max="3583" width="82.796875" customWidth="1"/>
    <col min="3584" max="3584" width="0.59765625" customWidth="1"/>
    <col min="3585" max="3585" width="6" customWidth="1"/>
    <col min="3838" max="3838" width="7.796875" customWidth="1"/>
    <col min="3839" max="3839" width="82.796875" customWidth="1"/>
    <col min="3840" max="3840" width="0.59765625" customWidth="1"/>
    <col min="3841" max="3841" width="6" customWidth="1"/>
    <col min="4094" max="4094" width="7.796875" customWidth="1"/>
    <col min="4095" max="4095" width="82.796875" customWidth="1"/>
    <col min="4096" max="4096" width="0.59765625" customWidth="1"/>
    <col min="4097" max="4097" width="6" customWidth="1"/>
    <col min="4350" max="4350" width="7.796875" customWidth="1"/>
    <col min="4351" max="4351" width="82.796875" customWidth="1"/>
    <col min="4352" max="4352" width="0.59765625" customWidth="1"/>
    <col min="4353" max="4353" width="6" customWidth="1"/>
    <col min="4606" max="4606" width="7.796875" customWidth="1"/>
    <col min="4607" max="4607" width="82.796875" customWidth="1"/>
    <col min="4608" max="4608" width="0.59765625" customWidth="1"/>
    <col min="4609" max="4609" width="6" customWidth="1"/>
    <col min="4862" max="4862" width="7.796875" customWidth="1"/>
    <col min="4863" max="4863" width="82.796875" customWidth="1"/>
    <col min="4864" max="4864" width="0.59765625" customWidth="1"/>
    <col min="4865" max="4865" width="6" customWidth="1"/>
    <col min="5118" max="5118" width="7.796875" customWidth="1"/>
    <col min="5119" max="5119" width="82.796875" customWidth="1"/>
    <col min="5120" max="5120" width="0.59765625" customWidth="1"/>
    <col min="5121" max="5121" width="6" customWidth="1"/>
    <col min="5374" max="5374" width="7.796875" customWidth="1"/>
    <col min="5375" max="5375" width="82.796875" customWidth="1"/>
    <col min="5376" max="5376" width="0.59765625" customWidth="1"/>
    <col min="5377" max="5377" width="6" customWidth="1"/>
    <col min="5630" max="5630" width="7.796875" customWidth="1"/>
    <col min="5631" max="5631" width="82.796875" customWidth="1"/>
    <col min="5632" max="5632" width="0.59765625" customWidth="1"/>
    <col min="5633" max="5633" width="6" customWidth="1"/>
    <col min="5886" max="5886" width="7.796875" customWidth="1"/>
    <col min="5887" max="5887" width="82.796875" customWidth="1"/>
    <col min="5888" max="5888" width="0.59765625" customWidth="1"/>
    <col min="5889" max="5889" width="6" customWidth="1"/>
    <col min="6142" max="6142" width="7.796875" customWidth="1"/>
    <col min="6143" max="6143" width="82.796875" customWidth="1"/>
    <col min="6144" max="6144" width="0.59765625" customWidth="1"/>
    <col min="6145" max="6145" width="6" customWidth="1"/>
    <col min="6398" max="6398" width="7.796875" customWidth="1"/>
    <col min="6399" max="6399" width="82.796875" customWidth="1"/>
    <col min="6400" max="6400" width="0.59765625" customWidth="1"/>
    <col min="6401" max="6401" width="6" customWidth="1"/>
    <col min="6654" max="6654" width="7.796875" customWidth="1"/>
    <col min="6655" max="6655" width="82.796875" customWidth="1"/>
    <col min="6656" max="6656" width="0.59765625" customWidth="1"/>
    <col min="6657" max="6657" width="6" customWidth="1"/>
    <col min="6910" max="6910" width="7.796875" customWidth="1"/>
    <col min="6911" max="6911" width="82.796875" customWidth="1"/>
    <col min="6912" max="6912" width="0.59765625" customWidth="1"/>
    <col min="6913" max="6913" width="6" customWidth="1"/>
    <col min="7166" max="7166" width="7.796875" customWidth="1"/>
    <col min="7167" max="7167" width="82.796875" customWidth="1"/>
    <col min="7168" max="7168" width="0.59765625" customWidth="1"/>
    <col min="7169" max="7169" width="6" customWidth="1"/>
    <col min="7422" max="7422" width="7.796875" customWidth="1"/>
    <col min="7423" max="7423" width="82.796875" customWidth="1"/>
    <col min="7424" max="7424" width="0.59765625" customWidth="1"/>
    <col min="7425" max="7425" width="6" customWidth="1"/>
    <col min="7678" max="7678" width="7.796875" customWidth="1"/>
    <col min="7679" max="7679" width="82.796875" customWidth="1"/>
    <col min="7680" max="7680" width="0.59765625" customWidth="1"/>
    <col min="7681" max="7681" width="6" customWidth="1"/>
    <col min="7934" max="7934" width="7.796875" customWidth="1"/>
    <col min="7935" max="7935" width="82.796875" customWidth="1"/>
    <col min="7936" max="7936" width="0.59765625" customWidth="1"/>
    <col min="7937" max="7937" width="6" customWidth="1"/>
    <col min="8190" max="8190" width="7.796875" customWidth="1"/>
    <col min="8191" max="8191" width="82.796875" customWidth="1"/>
    <col min="8192" max="8192" width="0.59765625" customWidth="1"/>
    <col min="8193" max="8193" width="6" customWidth="1"/>
    <col min="8446" max="8446" width="7.796875" customWidth="1"/>
    <col min="8447" max="8447" width="82.796875" customWidth="1"/>
    <col min="8448" max="8448" width="0.59765625" customWidth="1"/>
    <col min="8449" max="8449" width="6" customWidth="1"/>
    <col min="8702" max="8702" width="7.796875" customWidth="1"/>
    <col min="8703" max="8703" width="82.796875" customWidth="1"/>
    <col min="8704" max="8704" width="0.59765625" customWidth="1"/>
    <col min="8705" max="8705" width="6" customWidth="1"/>
    <col min="8958" max="8958" width="7.796875" customWidth="1"/>
    <col min="8959" max="8959" width="82.796875" customWidth="1"/>
    <col min="8960" max="8960" width="0.59765625" customWidth="1"/>
    <col min="8961" max="8961" width="6" customWidth="1"/>
    <col min="9214" max="9214" width="7.796875" customWidth="1"/>
    <col min="9215" max="9215" width="82.796875" customWidth="1"/>
    <col min="9216" max="9216" width="0.59765625" customWidth="1"/>
    <col min="9217" max="9217" width="6" customWidth="1"/>
    <col min="9470" max="9470" width="7.796875" customWidth="1"/>
    <col min="9471" max="9471" width="82.796875" customWidth="1"/>
    <col min="9472" max="9472" width="0.59765625" customWidth="1"/>
    <col min="9473" max="9473" width="6" customWidth="1"/>
    <col min="9726" max="9726" width="7.796875" customWidth="1"/>
    <col min="9727" max="9727" width="82.796875" customWidth="1"/>
    <col min="9728" max="9728" width="0.59765625" customWidth="1"/>
    <col min="9729" max="9729" width="6" customWidth="1"/>
    <col min="9982" max="9982" width="7.796875" customWidth="1"/>
    <col min="9983" max="9983" width="82.796875" customWidth="1"/>
    <col min="9984" max="9984" width="0.59765625" customWidth="1"/>
    <col min="9985" max="9985" width="6" customWidth="1"/>
    <col min="10238" max="10238" width="7.796875" customWidth="1"/>
    <col min="10239" max="10239" width="82.796875" customWidth="1"/>
    <col min="10240" max="10240" width="0.59765625" customWidth="1"/>
    <col min="10241" max="10241" width="6" customWidth="1"/>
    <col min="10494" max="10494" width="7.796875" customWidth="1"/>
    <col min="10495" max="10495" width="82.796875" customWidth="1"/>
    <col min="10496" max="10496" width="0.59765625" customWidth="1"/>
    <col min="10497" max="10497" width="6" customWidth="1"/>
    <col min="10750" max="10750" width="7.796875" customWidth="1"/>
    <col min="10751" max="10751" width="82.796875" customWidth="1"/>
    <col min="10752" max="10752" width="0.59765625" customWidth="1"/>
    <col min="10753" max="10753" width="6" customWidth="1"/>
    <col min="11006" max="11006" width="7.796875" customWidth="1"/>
    <col min="11007" max="11007" width="82.796875" customWidth="1"/>
    <col min="11008" max="11008" width="0.59765625" customWidth="1"/>
    <col min="11009" max="11009" width="6" customWidth="1"/>
    <col min="11262" max="11262" width="7.796875" customWidth="1"/>
    <col min="11263" max="11263" width="82.796875" customWidth="1"/>
    <col min="11264" max="11264" width="0.59765625" customWidth="1"/>
    <col min="11265" max="11265" width="6" customWidth="1"/>
    <col min="11518" max="11518" width="7.796875" customWidth="1"/>
    <col min="11519" max="11519" width="82.796875" customWidth="1"/>
    <col min="11520" max="11520" width="0.59765625" customWidth="1"/>
    <col min="11521" max="11521" width="6" customWidth="1"/>
    <col min="11774" max="11774" width="7.796875" customWidth="1"/>
    <col min="11775" max="11775" width="82.796875" customWidth="1"/>
    <col min="11776" max="11776" width="0.59765625" customWidth="1"/>
    <col min="11777" max="11777" width="6" customWidth="1"/>
    <col min="12030" max="12030" width="7.796875" customWidth="1"/>
    <col min="12031" max="12031" width="82.796875" customWidth="1"/>
    <col min="12032" max="12032" width="0.59765625" customWidth="1"/>
    <col min="12033" max="12033" width="6" customWidth="1"/>
    <col min="12286" max="12286" width="7.796875" customWidth="1"/>
    <col min="12287" max="12287" width="82.796875" customWidth="1"/>
    <col min="12288" max="12288" width="0.59765625" customWidth="1"/>
    <col min="12289" max="12289" width="6" customWidth="1"/>
    <col min="12542" max="12542" width="7.796875" customWidth="1"/>
    <col min="12543" max="12543" width="82.796875" customWidth="1"/>
    <col min="12544" max="12544" width="0.59765625" customWidth="1"/>
    <col min="12545" max="12545" width="6" customWidth="1"/>
    <col min="12798" max="12798" width="7.796875" customWidth="1"/>
    <col min="12799" max="12799" width="82.796875" customWidth="1"/>
    <col min="12800" max="12800" width="0.59765625" customWidth="1"/>
    <col min="12801" max="12801" width="6" customWidth="1"/>
    <col min="13054" max="13054" width="7.796875" customWidth="1"/>
    <col min="13055" max="13055" width="82.796875" customWidth="1"/>
    <col min="13056" max="13056" width="0.59765625" customWidth="1"/>
    <col min="13057" max="13057" width="6" customWidth="1"/>
    <col min="13310" max="13310" width="7.796875" customWidth="1"/>
    <col min="13311" max="13311" width="82.796875" customWidth="1"/>
    <col min="13312" max="13312" width="0.59765625" customWidth="1"/>
    <col min="13313" max="13313" width="6" customWidth="1"/>
    <col min="13566" max="13566" width="7.796875" customWidth="1"/>
    <col min="13567" max="13567" width="82.796875" customWidth="1"/>
    <col min="13568" max="13568" width="0.59765625" customWidth="1"/>
    <col min="13569" max="13569" width="6" customWidth="1"/>
    <col min="13822" max="13822" width="7.796875" customWidth="1"/>
    <col min="13823" max="13823" width="82.796875" customWidth="1"/>
    <col min="13824" max="13824" width="0.59765625" customWidth="1"/>
    <col min="13825" max="13825" width="6" customWidth="1"/>
    <col min="14078" max="14078" width="7.796875" customWidth="1"/>
    <col min="14079" max="14079" width="82.796875" customWidth="1"/>
    <col min="14080" max="14080" width="0.59765625" customWidth="1"/>
    <col min="14081" max="14081" width="6" customWidth="1"/>
    <col min="14334" max="14334" width="7.796875" customWidth="1"/>
    <col min="14335" max="14335" width="82.796875" customWidth="1"/>
    <col min="14336" max="14336" width="0.59765625" customWidth="1"/>
    <col min="14337" max="14337" width="6" customWidth="1"/>
    <col min="14590" max="14590" width="7.796875" customWidth="1"/>
    <col min="14591" max="14591" width="82.796875" customWidth="1"/>
    <col min="14592" max="14592" width="0.59765625" customWidth="1"/>
    <col min="14593" max="14593" width="6" customWidth="1"/>
    <col min="14846" max="14846" width="7.796875" customWidth="1"/>
    <col min="14847" max="14847" width="82.796875" customWidth="1"/>
    <col min="14848" max="14848" width="0.59765625" customWidth="1"/>
    <col min="14849" max="14849" width="6" customWidth="1"/>
    <col min="15102" max="15102" width="7.796875" customWidth="1"/>
    <col min="15103" max="15103" width="82.796875" customWidth="1"/>
    <col min="15104" max="15104" width="0.59765625" customWidth="1"/>
    <col min="15105" max="15105" width="6" customWidth="1"/>
    <col min="15358" max="15358" width="7.796875" customWidth="1"/>
    <col min="15359" max="15359" width="82.796875" customWidth="1"/>
    <col min="15360" max="15360" width="0.59765625" customWidth="1"/>
    <col min="15361" max="15361" width="6" customWidth="1"/>
    <col min="15614" max="15614" width="7.796875" customWidth="1"/>
    <col min="15615" max="15615" width="82.796875" customWidth="1"/>
    <col min="15616" max="15616" width="0.59765625" customWidth="1"/>
    <col min="15617" max="15617" width="6" customWidth="1"/>
    <col min="15870" max="15870" width="7.796875" customWidth="1"/>
    <col min="15871" max="15871" width="82.796875" customWidth="1"/>
    <col min="15872" max="15872" width="0.59765625" customWidth="1"/>
    <col min="15873" max="15873" width="6" customWidth="1"/>
    <col min="16126" max="16126" width="7.796875" customWidth="1"/>
    <col min="16127" max="16127" width="82.796875" customWidth="1"/>
    <col min="16128" max="16128" width="0.59765625" customWidth="1"/>
    <col min="16129" max="16129" width="6" customWidth="1"/>
  </cols>
  <sheetData>
    <row r="1" spans="1:1" x14ac:dyDescent="0.25">
      <c r="A1" s="1"/>
    </row>
    <row r="2" spans="1:1" ht="67.5" customHeight="1" x14ac:dyDescent="0.25">
      <c r="A2" s="112"/>
    </row>
    <row r="3" spans="1:1" ht="57.75" customHeight="1" x14ac:dyDescent="0.45">
      <c r="A3" s="141" t="s">
        <v>362</v>
      </c>
    </row>
    <row r="4" spans="1:1" ht="79.5" customHeight="1" x14ac:dyDescent="0.25">
      <c r="A4" s="113" t="s">
        <v>345</v>
      </c>
    </row>
    <row r="5" spans="1:1" ht="138" customHeight="1" x14ac:dyDescent="0.25">
      <c r="A5" s="112"/>
    </row>
    <row r="6" spans="1:1" x14ac:dyDescent="0.25">
      <c r="A6" s="112"/>
    </row>
    <row r="7" spans="1:1" ht="45.75" customHeight="1" x14ac:dyDescent="0.4">
      <c r="A7" s="114" t="s">
        <v>363</v>
      </c>
    </row>
    <row r="8" spans="1:1" ht="155.25" customHeight="1" x14ac:dyDescent="0.4">
      <c r="A8" s="115"/>
    </row>
    <row r="9" spans="1:1" ht="40.5" customHeight="1" x14ac:dyDescent="0.25">
      <c r="A9" s="116" t="s">
        <v>98</v>
      </c>
    </row>
    <row r="10" spans="1:1" ht="27" customHeight="1" x14ac:dyDescent="0.25">
      <c r="A10" s="117" t="s">
        <v>99</v>
      </c>
    </row>
    <row r="11" spans="1:1" ht="25.8" x14ac:dyDescent="0.25">
      <c r="A11" s="118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93"/>
    </row>
  </sheetData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firstPageNumber="3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view="pageBreakPreview" zoomScale="80" zoomScaleNormal="100" zoomScaleSheetLayoutView="80" workbookViewId="0">
      <selection activeCell="A8" sqref="A8"/>
    </sheetView>
  </sheetViews>
  <sheetFormatPr defaultRowHeight="14.4" x14ac:dyDescent="0.25"/>
  <cols>
    <col min="1" max="1" width="91.09765625" customWidth="1"/>
    <col min="3" max="3" width="11.69921875" bestFit="1" customWidth="1"/>
    <col min="4" max="4" width="8.8984375" customWidth="1"/>
    <col min="257" max="257" width="95.796875" customWidth="1"/>
    <col min="513" max="513" width="95.796875" customWidth="1"/>
    <col min="769" max="769" width="95.796875" customWidth="1"/>
    <col min="1025" max="1025" width="95.796875" customWidth="1"/>
    <col min="1281" max="1281" width="95.796875" customWidth="1"/>
    <col min="1537" max="1537" width="95.796875" customWidth="1"/>
    <col min="1793" max="1793" width="95.796875" customWidth="1"/>
    <col min="2049" max="2049" width="95.796875" customWidth="1"/>
    <col min="2305" max="2305" width="95.796875" customWidth="1"/>
    <col min="2561" max="2561" width="95.796875" customWidth="1"/>
    <col min="2817" max="2817" width="95.796875" customWidth="1"/>
    <col min="3073" max="3073" width="95.796875" customWidth="1"/>
    <col min="3329" max="3329" width="95.796875" customWidth="1"/>
    <col min="3585" max="3585" width="95.796875" customWidth="1"/>
    <col min="3841" max="3841" width="95.796875" customWidth="1"/>
    <col min="4097" max="4097" width="95.796875" customWidth="1"/>
    <col min="4353" max="4353" width="95.796875" customWidth="1"/>
    <col min="4609" max="4609" width="95.796875" customWidth="1"/>
    <col min="4865" max="4865" width="95.796875" customWidth="1"/>
    <col min="5121" max="5121" width="95.796875" customWidth="1"/>
    <col min="5377" max="5377" width="95.796875" customWidth="1"/>
    <col min="5633" max="5633" width="95.796875" customWidth="1"/>
    <col min="5889" max="5889" width="95.796875" customWidth="1"/>
    <col min="6145" max="6145" width="95.796875" customWidth="1"/>
    <col min="6401" max="6401" width="95.796875" customWidth="1"/>
    <col min="6657" max="6657" width="95.796875" customWidth="1"/>
    <col min="6913" max="6913" width="95.796875" customWidth="1"/>
    <col min="7169" max="7169" width="95.796875" customWidth="1"/>
    <col min="7425" max="7425" width="95.796875" customWidth="1"/>
    <col min="7681" max="7681" width="95.796875" customWidth="1"/>
    <col min="7937" max="7937" width="95.796875" customWidth="1"/>
    <col min="8193" max="8193" width="95.796875" customWidth="1"/>
    <col min="8449" max="8449" width="95.796875" customWidth="1"/>
    <col min="8705" max="8705" width="95.796875" customWidth="1"/>
    <col min="8961" max="8961" width="95.796875" customWidth="1"/>
    <col min="9217" max="9217" width="95.796875" customWidth="1"/>
    <col min="9473" max="9473" width="95.796875" customWidth="1"/>
    <col min="9729" max="9729" width="95.796875" customWidth="1"/>
    <col min="9985" max="9985" width="95.796875" customWidth="1"/>
    <col min="10241" max="10241" width="95.796875" customWidth="1"/>
    <col min="10497" max="10497" width="95.796875" customWidth="1"/>
    <col min="10753" max="10753" width="95.796875" customWidth="1"/>
    <col min="11009" max="11009" width="95.796875" customWidth="1"/>
    <col min="11265" max="11265" width="95.796875" customWidth="1"/>
    <col min="11521" max="11521" width="95.796875" customWidth="1"/>
    <col min="11777" max="11777" width="95.796875" customWidth="1"/>
    <col min="12033" max="12033" width="95.796875" customWidth="1"/>
    <col min="12289" max="12289" width="95.796875" customWidth="1"/>
    <col min="12545" max="12545" width="95.796875" customWidth="1"/>
    <col min="12801" max="12801" width="95.796875" customWidth="1"/>
    <col min="13057" max="13057" width="95.796875" customWidth="1"/>
    <col min="13313" max="13313" width="95.796875" customWidth="1"/>
    <col min="13569" max="13569" width="95.796875" customWidth="1"/>
    <col min="13825" max="13825" width="95.796875" customWidth="1"/>
    <col min="14081" max="14081" width="95.796875" customWidth="1"/>
    <col min="14337" max="14337" width="95.796875" customWidth="1"/>
    <col min="14593" max="14593" width="95.796875" customWidth="1"/>
    <col min="14849" max="14849" width="95.796875" customWidth="1"/>
    <col min="15105" max="15105" width="95.796875" customWidth="1"/>
    <col min="15361" max="15361" width="95.796875" customWidth="1"/>
    <col min="15617" max="15617" width="95.796875" customWidth="1"/>
    <col min="15873" max="15873" width="95.796875" customWidth="1"/>
    <col min="16129" max="16129" width="95.796875" customWidth="1"/>
  </cols>
  <sheetData>
    <row r="1" spans="1:3" x14ac:dyDescent="0.25">
      <c r="A1" s="1"/>
    </row>
    <row r="2" spans="1:3" x14ac:dyDescent="0.25">
      <c r="A2" s="1"/>
    </row>
    <row r="3" spans="1:3" ht="38.25" customHeight="1" x14ac:dyDescent="0.4">
      <c r="A3" s="114" t="s">
        <v>100</v>
      </c>
      <c r="B3" s="94"/>
      <c r="C3" s="94"/>
    </row>
    <row r="4" spans="1:3" ht="45.75" customHeight="1" x14ac:dyDescent="0.25">
      <c r="A4" s="119"/>
    </row>
    <row r="5" spans="1:3" ht="30" customHeight="1" x14ac:dyDescent="0.25">
      <c r="A5" s="120" t="s">
        <v>364</v>
      </c>
    </row>
    <row r="6" spans="1:3" ht="30" customHeight="1" x14ac:dyDescent="0.25">
      <c r="A6" s="120"/>
    </row>
    <row r="7" spans="1:3" ht="30" customHeight="1" x14ac:dyDescent="0.25">
      <c r="A7" s="120" t="s">
        <v>397</v>
      </c>
    </row>
    <row r="8" spans="1:3" ht="30" customHeight="1" x14ac:dyDescent="0.25">
      <c r="A8" s="120"/>
    </row>
    <row r="9" spans="1:3" ht="30" customHeight="1" x14ac:dyDescent="0.25">
      <c r="A9" s="120" t="s">
        <v>101</v>
      </c>
      <c r="B9" s="96"/>
      <c r="C9" s="96"/>
    </row>
    <row r="10" spans="1:3" ht="30" customHeight="1" x14ac:dyDescent="0.25">
      <c r="A10" s="120"/>
    </row>
    <row r="11" spans="1:3" ht="30" customHeight="1" x14ac:dyDescent="0.25">
      <c r="A11" s="120" t="s">
        <v>102</v>
      </c>
    </row>
    <row r="12" spans="1:3" ht="30" customHeight="1" x14ac:dyDescent="0.25">
      <c r="A12" s="120" t="s">
        <v>103</v>
      </c>
    </row>
    <row r="13" spans="1:3" ht="30" customHeight="1" x14ac:dyDescent="0.25">
      <c r="A13" s="120"/>
    </row>
    <row r="14" spans="1:3" ht="30" customHeight="1" x14ac:dyDescent="0.25">
      <c r="A14" s="120" t="s">
        <v>104</v>
      </c>
    </row>
    <row r="15" spans="1:3" ht="30" customHeight="1" x14ac:dyDescent="0.25">
      <c r="A15" s="120" t="s">
        <v>105</v>
      </c>
    </row>
    <row r="16" spans="1:3" ht="30" customHeight="1" x14ac:dyDescent="0.25">
      <c r="A16" s="120"/>
    </row>
    <row r="17" spans="1:1" ht="30" customHeight="1" x14ac:dyDescent="0.25">
      <c r="A17" s="120" t="s">
        <v>106</v>
      </c>
    </row>
    <row r="18" spans="1:1" ht="30" customHeight="1" x14ac:dyDescent="0.25">
      <c r="A18" s="120" t="s">
        <v>107</v>
      </c>
    </row>
    <row r="19" spans="1:1" ht="30" customHeight="1" x14ac:dyDescent="0.25">
      <c r="A19" s="120"/>
    </row>
    <row r="20" spans="1:1" ht="30" customHeight="1" x14ac:dyDescent="0.25">
      <c r="A20" s="120" t="s">
        <v>108</v>
      </c>
    </row>
    <row r="21" spans="1:1" ht="30" customHeight="1" x14ac:dyDescent="0.25">
      <c r="A21" s="119" t="s">
        <v>109</v>
      </c>
    </row>
    <row r="22" spans="1:1" ht="24" customHeight="1" x14ac:dyDescent="0.25">
      <c r="A22" s="119"/>
    </row>
    <row r="23" spans="1:1" ht="24" customHeight="1" x14ac:dyDescent="0.25">
      <c r="A23" s="119"/>
    </row>
    <row r="24" spans="1:1" ht="24" customHeight="1" x14ac:dyDescent="0.25">
      <c r="A24" s="121"/>
    </row>
    <row r="25" spans="1:1" ht="24" customHeight="1" x14ac:dyDescent="0.25">
      <c r="A25" s="119"/>
    </row>
    <row r="26" spans="1:1" ht="24" customHeight="1" x14ac:dyDescent="0.25">
      <c r="A26" s="97"/>
    </row>
    <row r="27" spans="1:1" ht="24" customHeight="1" x14ac:dyDescent="0.25">
      <c r="A27" s="97"/>
    </row>
    <row r="28" spans="1:1" ht="24" customHeight="1" x14ac:dyDescent="0.25">
      <c r="A28" s="97"/>
    </row>
    <row r="29" spans="1:1" ht="24" customHeight="1" x14ac:dyDescent="0.25">
      <c r="A29" s="97"/>
    </row>
    <row r="30" spans="1:1" ht="24" customHeight="1" x14ac:dyDescent="0.25">
      <c r="A30" s="95"/>
    </row>
    <row r="31" spans="1:1" ht="15.6" x14ac:dyDescent="0.25">
      <c r="A31" s="95"/>
    </row>
    <row r="32" spans="1:1" ht="15.6" x14ac:dyDescent="0.25">
      <c r="A32" s="95"/>
    </row>
    <row r="33" spans="1:1" ht="15.6" x14ac:dyDescent="0.25">
      <c r="A33" s="95"/>
    </row>
    <row r="34" spans="1:1" ht="15.6" x14ac:dyDescent="0.25">
      <c r="A34" s="95"/>
    </row>
    <row r="35" spans="1:1" ht="15.6" x14ac:dyDescent="0.25">
      <c r="A35" s="95"/>
    </row>
    <row r="36" spans="1:1" ht="15.6" x14ac:dyDescent="0.25">
      <c r="A36" s="95"/>
    </row>
    <row r="37" spans="1:1" ht="15.6" x14ac:dyDescent="0.25">
      <c r="A37" s="95"/>
    </row>
    <row r="38" spans="1:1" ht="15.6" x14ac:dyDescent="0.25">
      <c r="A38" s="95"/>
    </row>
    <row r="39" spans="1:1" ht="15.6" x14ac:dyDescent="0.25">
      <c r="A39" s="95"/>
    </row>
    <row r="40" spans="1:1" ht="15.6" x14ac:dyDescent="0.25">
      <c r="A40" s="95"/>
    </row>
    <row r="41" spans="1:1" ht="15.6" x14ac:dyDescent="0.25">
      <c r="A41" s="95"/>
    </row>
    <row r="42" spans="1:1" ht="15.6" x14ac:dyDescent="0.25">
      <c r="A42" s="95"/>
    </row>
    <row r="43" spans="1:1" ht="15.6" x14ac:dyDescent="0.25">
      <c r="A43" s="95"/>
    </row>
    <row r="44" spans="1:1" ht="15.6" x14ac:dyDescent="0.25">
      <c r="A44" s="95"/>
    </row>
  </sheetData>
  <phoneticPr fontId="3" type="noConversion"/>
  <pageMargins left="0.39370078740157483" right="0.39370078740157483" top="0.78740157480314965" bottom="0.59055118110236227" header="0" footer="0"/>
  <pageSetup paperSize="9" firstPageNumber="189" orientation="portrait" r:id="rId1"/>
  <headerFooter alignWithMargins="0">
    <oddFooter>&amp;R무량수전노인전문요양원(2021.11.30)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topLeftCell="A7" zoomScaleNormal="100" zoomScaleSheetLayoutView="100" workbookViewId="0">
      <selection activeCell="D6" sqref="D6"/>
    </sheetView>
  </sheetViews>
  <sheetFormatPr defaultRowHeight="14.4" x14ac:dyDescent="0.25"/>
  <cols>
    <col min="1" max="1" width="16.3984375" style="99" customWidth="1"/>
    <col min="2" max="5" width="15.796875" style="99" customWidth="1"/>
    <col min="6" max="10" width="13.796875" style="99" customWidth="1"/>
    <col min="257" max="261" width="15.796875" customWidth="1"/>
    <col min="262" max="266" width="13.796875" customWidth="1"/>
    <col min="513" max="517" width="15.796875" customWidth="1"/>
    <col min="518" max="522" width="13.796875" customWidth="1"/>
    <col min="769" max="773" width="15.796875" customWidth="1"/>
    <col min="774" max="778" width="13.796875" customWidth="1"/>
    <col min="1025" max="1029" width="15.796875" customWidth="1"/>
    <col min="1030" max="1034" width="13.796875" customWidth="1"/>
    <col min="1281" max="1285" width="15.796875" customWidth="1"/>
    <col min="1286" max="1290" width="13.796875" customWidth="1"/>
    <col min="1537" max="1541" width="15.796875" customWidth="1"/>
    <col min="1542" max="1546" width="13.796875" customWidth="1"/>
    <col min="1793" max="1797" width="15.796875" customWidth="1"/>
    <col min="1798" max="1802" width="13.796875" customWidth="1"/>
    <col min="2049" max="2053" width="15.796875" customWidth="1"/>
    <col min="2054" max="2058" width="13.796875" customWidth="1"/>
    <col min="2305" max="2309" width="15.796875" customWidth="1"/>
    <col min="2310" max="2314" width="13.796875" customWidth="1"/>
    <col min="2561" max="2565" width="15.796875" customWidth="1"/>
    <col min="2566" max="2570" width="13.796875" customWidth="1"/>
    <col min="2817" max="2821" width="15.796875" customWidth="1"/>
    <col min="2822" max="2826" width="13.796875" customWidth="1"/>
    <col min="3073" max="3077" width="15.796875" customWidth="1"/>
    <col min="3078" max="3082" width="13.796875" customWidth="1"/>
    <col min="3329" max="3333" width="15.796875" customWidth="1"/>
    <col min="3334" max="3338" width="13.796875" customWidth="1"/>
    <col min="3585" max="3589" width="15.796875" customWidth="1"/>
    <col min="3590" max="3594" width="13.796875" customWidth="1"/>
    <col min="3841" max="3845" width="15.796875" customWidth="1"/>
    <col min="3846" max="3850" width="13.796875" customWidth="1"/>
    <col min="4097" max="4101" width="15.796875" customWidth="1"/>
    <col min="4102" max="4106" width="13.796875" customWidth="1"/>
    <col min="4353" max="4357" width="15.796875" customWidth="1"/>
    <col min="4358" max="4362" width="13.796875" customWidth="1"/>
    <col min="4609" max="4613" width="15.796875" customWidth="1"/>
    <col min="4614" max="4618" width="13.796875" customWidth="1"/>
    <col min="4865" max="4869" width="15.796875" customWidth="1"/>
    <col min="4870" max="4874" width="13.796875" customWidth="1"/>
    <col min="5121" max="5125" width="15.796875" customWidth="1"/>
    <col min="5126" max="5130" width="13.796875" customWidth="1"/>
    <col min="5377" max="5381" width="15.796875" customWidth="1"/>
    <col min="5382" max="5386" width="13.796875" customWidth="1"/>
    <col min="5633" max="5637" width="15.796875" customWidth="1"/>
    <col min="5638" max="5642" width="13.796875" customWidth="1"/>
    <col min="5889" max="5893" width="15.796875" customWidth="1"/>
    <col min="5894" max="5898" width="13.796875" customWidth="1"/>
    <col min="6145" max="6149" width="15.796875" customWidth="1"/>
    <col min="6150" max="6154" width="13.796875" customWidth="1"/>
    <col min="6401" max="6405" width="15.796875" customWidth="1"/>
    <col min="6406" max="6410" width="13.796875" customWidth="1"/>
    <col min="6657" max="6661" width="15.796875" customWidth="1"/>
    <col min="6662" max="6666" width="13.796875" customWidth="1"/>
    <col min="6913" max="6917" width="15.796875" customWidth="1"/>
    <col min="6918" max="6922" width="13.796875" customWidth="1"/>
    <col min="7169" max="7173" width="15.796875" customWidth="1"/>
    <col min="7174" max="7178" width="13.796875" customWidth="1"/>
    <col min="7425" max="7429" width="15.796875" customWidth="1"/>
    <col min="7430" max="7434" width="13.796875" customWidth="1"/>
    <col min="7681" max="7685" width="15.796875" customWidth="1"/>
    <col min="7686" max="7690" width="13.796875" customWidth="1"/>
    <col min="7937" max="7941" width="15.796875" customWidth="1"/>
    <col min="7942" max="7946" width="13.796875" customWidth="1"/>
    <col min="8193" max="8197" width="15.796875" customWidth="1"/>
    <col min="8198" max="8202" width="13.796875" customWidth="1"/>
    <col min="8449" max="8453" width="15.796875" customWidth="1"/>
    <col min="8454" max="8458" width="13.796875" customWidth="1"/>
    <col min="8705" max="8709" width="15.796875" customWidth="1"/>
    <col min="8710" max="8714" width="13.796875" customWidth="1"/>
    <col min="8961" max="8965" width="15.796875" customWidth="1"/>
    <col min="8966" max="8970" width="13.796875" customWidth="1"/>
    <col min="9217" max="9221" width="15.796875" customWidth="1"/>
    <col min="9222" max="9226" width="13.796875" customWidth="1"/>
    <col min="9473" max="9477" width="15.796875" customWidth="1"/>
    <col min="9478" max="9482" width="13.796875" customWidth="1"/>
    <col min="9729" max="9733" width="15.796875" customWidth="1"/>
    <col min="9734" max="9738" width="13.796875" customWidth="1"/>
    <col min="9985" max="9989" width="15.796875" customWidth="1"/>
    <col min="9990" max="9994" width="13.796875" customWidth="1"/>
    <col min="10241" max="10245" width="15.796875" customWidth="1"/>
    <col min="10246" max="10250" width="13.796875" customWidth="1"/>
    <col min="10497" max="10501" width="15.796875" customWidth="1"/>
    <col min="10502" max="10506" width="13.796875" customWidth="1"/>
    <col min="10753" max="10757" width="15.796875" customWidth="1"/>
    <col min="10758" max="10762" width="13.796875" customWidth="1"/>
    <col min="11009" max="11013" width="15.796875" customWidth="1"/>
    <col min="11014" max="11018" width="13.796875" customWidth="1"/>
    <col min="11265" max="11269" width="15.796875" customWidth="1"/>
    <col min="11270" max="11274" width="13.796875" customWidth="1"/>
    <col min="11521" max="11525" width="15.796875" customWidth="1"/>
    <col min="11526" max="11530" width="13.796875" customWidth="1"/>
    <col min="11777" max="11781" width="15.796875" customWidth="1"/>
    <col min="11782" max="11786" width="13.796875" customWidth="1"/>
    <col min="12033" max="12037" width="15.796875" customWidth="1"/>
    <col min="12038" max="12042" width="13.796875" customWidth="1"/>
    <col min="12289" max="12293" width="15.796875" customWidth="1"/>
    <col min="12294" max="12298" width="13.796875" customWidth="1"/>
    <col min="12545" max="12549" width="15.796875" customWidth="1"/>
    <col min="12550" max="12554" width="13.796875" customWidth="1"/>
    <col min="12801" max="12805" width="15.796875" customWidth="1"/>
    <col min="12806" max="12810" width="13.796875" customWidth="1"/>
    <col min="13057" max="13061" width="15.796875" customWidth="1"/>
    <col min="13062" max="13066" width="13.796875" customWidth="1"/>
    <col min="13313" max="13317" width="15.796875" customWidth="1"/>
    <col min="13318" max="13322" width="13.796875" customWidth="1"/>
    <col min="13569" max="13573" width="15.796875" customWidth="1"/>
    <col min="13574" max="13578" width="13.796875" customWidth="1"/>
    <col min="13825" max="13829" width="15.796875" customWidth="1"/>
    <col min="13830" max="13834" width="13.796875" customWidth="1"/>
    <col min="14081" max="14085" width="15.796875" customWidth="1"/>
    <col min="14086" max="14090" width="13.796875" customWidth="1"/>
    <col min="14337" max="14341" width="15.796875" customWidth="1"/>
    <col min="14342" max="14346" width="13.796875" customWidth="1"/>
    <col min="14593" max="14597" width="15.796875" customWidth="1"/>
    <col min="14598" max="14602" width="13.796875" customWidth="1"/>
    <col min="14849" max="14853" width="15.796875" customWidth="1"/>
    <col min="14854" max="14858" width="13.796875" customWidth="1"/>
    <col min="15105" max="15109" width="15.796875" customWidth="1"/>
    <col min="15110" max="15114" width="13.796875" customWidth="1"/>
    <col min="15361" max="15365" width="15.796875" customWidth="1"/>
    <col min="15366" max="15370" width="13.796875" customWidth="1"/>
    <col min="15617" max="15621" width="15.796875" customWidth="1"/>
    <col min="15622" max="15626" width="13.796875" customWidth="1"/>
    <col min="15873" max="15877" width="15.796875" customWidth="1"/>
    <col min="15878" max="15882" width="13.796875" customWidth="1"/>
    <col min="16129" max="16133" width="15.796875" customWidth="1"/>
    <col min="16134" max="16138" width="13.796875" customWidth="1"/>
  </cols>
  <sheetData>
    <row r="1" spans="1:10" ht="39" customHeight="1" x14ac:dyDescent="0.25">
      <c r="A1" s="430" t="s">
        <v>365</v>
      </c>
      <c r="B1" s="430"/>
      <c r="C1" s="430"/>
      <c r="D1" s="430"/>
      <c r="E1" s="430"/>
      <c r="F1" s="98"/>
      <c r="G1" s="98"/>
      <c r="H1" s="98"/>
      <c r="I1" s="98"/>
      <c r="J1" s="98"/>
    </row>
    <row r="2" spans="1:10" ht="17.25" customHeight="1" x14ac:dyDescent="0.25">
      <c r="A2" s="98"/>
      <c r="B2" s="98"/>
      <c r="C2" s="98"/>
      <c r="D2" s="98"/>
      <c r="E2" s="139" t="s">
        <v>225</v>
      </c>
      <c r="F2" s="98"/>
      <c r="G2" s="98"/>
      <c r="H2" s="98"/>
      <c r="I2" s="98"/>
      <c r="J2" s="98"/>
    </row>
    <row r="3" spans="1:10" ht="21.9" customHeight="1" x14ac:dyDescent="0.25">
      <c r="A3" s="431" t="s">
        <v>110</v>
      </c>
      <c r="B3" s="432"/>
      <c r="C3" s="432"/>
      <c r="D3" s="432"/>
      <c r="E3" s="433"/>
    </row>
    <row r="4" spans="1:10" ht="28.5" customHeight="1" thickBot="1" x14ac:dyDescent="0.3">
      <c r="A4" s="122" t="s">
        <v>111</v>
      </c>
      <c r="B4" s="140" t="s">
        <v>112</v>
      </c>
      <c r="C4" s="147" t="s">
        <v>366</v>
      </c>
      <c r="D4" s="148" t="s">
        <v>367</v>
      </c>
      <c r="E4" s="123" t="s">
        <v>113</v>
      </c>
    </row>
    <row r="5" spans="1:10" s="100" customFormat="1" ht="21" customHeight="1" thickTop="1" x14ac:dyDescent="0.25">
      <c r="A5" s="437" t="s">
        <v>114</v>
      </c>
      <c r="B5" s="438"/>
      <c r="C5" s="124">
        <f>C6+C7+C8+C9+C10+C11+C12+C13+C14+C15+C16</f>
        <v>4484658000</v>
      </c>
      <c r="D5" s="124">
        <f>D6+D7+D8+D9+D10+D11+D12+D13+D14+D15+D16</f>
        <v>4612456000</v>
      </c>
      <c r="E5" s="125">
        <f t="shared" ref="E5:E16" si="0">D5-C5</f>
        <v>127798000</v>
      </c>
    </row>
    <row r="6" spans="1:10" ht="21" customHeight="1" x14ac:dyDescent="0.25">
      <c r="A6" s="126" t="s">
        <v>115</v>
      </c>
      <c r="B6" s="127" t="s">
        <v>116</v>
      </c>
      <c r="C6" s="128">
        <f>'예산내역(세입)'!D7</f>
        <v>679038240</v>
      </c>
      <c r="D6" s="128">
        <f>'예산내역(세입)'!E7</f>
        <v>757031080</v>
      </c>
      <c r="E6" s="129">
        <f t="shared" si="0"/>
        <v>77992840</v>
      </c>
    </row>
    <row r="7" spans="1:10" ht="21" customHeight="1" x14ac:dyDescent="0.25">
      <c r="A7" s="126" t="s">
        <v>117</v>
      </c>
      <c r="B7" s="127" t="s">
        <v>118</v>
      </c>
      <c r="C7" s="128">
        <f>'예산내역(세입)'!D27</f>
        <v>0</v>
      </c>
      <c r="D7" s="128">
        <f>'예산내역(세입)'!E26</f>
        <v>0</v>
      </c>
      <c r="E7" s="129">
        <f t="shared" si="0"/>
        <v>0</v>
      </c>
    </row>
    <row r="8" spans="1:10" ht="21" customHeight="1" x14ac:dyDescent="0.25">
      <c r="A8" s="126" t="s">
        <v>119</v>
      </c>
      <c r="B8" s="127" t="s">
        <v>120</v>
      </c>
      <c r="C8" s="128">
        <f>'예산내역(세입)'!D30</f>
        <v>0</v>
      </c>
      <c r="D8" s="128">
        <f>'예산내역(세입)'!E29</f>
        <v>0</v>
      </c>
      <c r="E8" s="129">
        <f t="shared" si="0"/>
        <v>0</v>
      </c>
    </row>
    <row r="9" spans="1:10" ht="21" customHeight="1" x14ac:dyDescent="0.25">
      <c r="A9" s="126" t="s">
        <v>121</v>
      </c>
      <c r="B9" s="127" t="s">
        <v>122</v>
      </c>
      <c r="C9" s="128">
        <v>78110350</v>
      </c>
      <c r="D9" s="128">
        <f>'예산내역(세입)'!E32</f>
        <v>78590350</v>
      </c>
      <c r="E9" s="129">
        <f t="shared" si="0"/>
        <v>480000</v>
      </c>
    </row>
    <row r="10" spans="1:10" ht="21" customHeight="1" x14ac:dyDescent="0.25">
      <c r="A10" s="126" t="s">
        <v>123</v>
      </c>
      <c r="B10" s="127" t="s">
        <v>124</v>
      </c>
      <c r="C10" s="128">
        <f>'예산내역(세입)'!D48</f>
        <v>30000000</v>
      </c>
      <c r="D10" s="128">
        <f>'예산내역(세입)'!E48</f>
        <v>30000000</v>
      </c>
      <c r="E10" s="129">
        <f t="shared" si="0"/>
        <v>0</v>
      </c>
    </row>
    <row r="11" spans="1:10" ht="21" customHeight="1" x14ac:dyDescent="0.25">
      <c r="A11" s="126" t="s">
        <v>125</v>
      </c>
      <c r="B11" s="127" t="s">
        <v>126</v>
      </c>
      <c r="C11" s="128">
        <v>3180027300</v>
      </c>
      <c r="D11" s="128">
        <f>'예산내역(세입)'!E52</f>
        <v>3395162570</v>
      </c>
      <c r="E11" s="129">
        <f t="shared" si="0"/>
        <v>215135270</v>
      </c>
    </row>
    <row r="12" spans="1:10" ht="21" customHeight="1" x14ac:dyDescent="0.25">
      <c r="A12" s="126" t="s">
        <v>127</v>
      </c>
      <c r="B12" s="127" t="s">
        <v>128</v>
      </c>
      <c r="C12" s="128">
        <v>0</v>
      </c>
      <c r="D12" s="128">
        <v>0</v>
      </c>
      <c r="E12" s="129">
        <f t="shared" si="0"/>
        <v>0</v>
      </c>
    </row>
    <row r="13" spans="1:10" ht="21" customHeight="1" x14ac:dyDescent="0.25">
      <c r="A13" s="130" t="s">
        <v>129</v>
      </c>
      <c r="B13" s="131" t="s">
        <v>130</v>
      </c>
      <c r="C13" s="8">
        <f>'예산내역(세입)'!D79</f>
        <v>0</v>
      </c>
      <c r="D13" s="8">
        <f>'예산내역(세입)'!E80</f>
        <v>0</v>
      </c>
      <c r="E13" s="129">
        <f t="shared" si="0"/>
        <v>0</v>
      </c>
    </row>
    <row r="14" spans="1:10" ht="21" customHeight="1" x14ac:dyDescent="0.25">
      <c r="A14" s="130" t="s">
        <v>131</v>
      </c>
      <c r="B14" s="131" t="s">
        <v>132</v>
      </c>
      <c r="C14" s="128">
        <v>386455061</v>
      </c>
      <c r="D14" s="128">
        <f>'예산내역(세입)'!E83</f>
        <v>224642170</v>
      </c>
      <c r="E14" s="129">
        <f t="shared" si="0"/>
        <v>-161812891</v>
      </c>
    </row>
    <row r="15" spans="1:10" ht="21" customHeight="1" x14ac:dyDescent="0.25">
      <c r="A15" s="181" t="s">
        <v>133</v>
      </c>
      <c r="B15" s="131" t="s">
        <v>134</v>
      </c>
      <c r="C15" s="18">
        <v>131027049</v>
      </c>
      <c r="D15" s="18">
        <f>'예산내역(세입)'!E88</f>
        <v>127029830</v>
      </c>
      <c r="E15" s="188">
        <f t="shared" ref="E15" si="1">D15-C15</f>
        <v>-3997219</v>
      </c>
    </row>
    <row r="16" spans="1:10" ht="21" customHeight="1" x14ac:dyDescent="0.25">
      <c r="A16" s="189" t="s">
        <v>261</v>
      </c>
      <c r="B16" s="190" t="s">
        <v>263</v>
      </c>
      <c r="C16" s="85">
        <v>0</v>
      </c>
      <c r="D16" s="85">
        <f>'예산내역(세입)'!E111</f>
        <v>0</v>
      </c>
      <c r="E16" s="132">
        <f t="shared" si="0"/>
        <v>0</v>
      </c>
    </row>
    <row r="17" spans="1:7" ht="21" customHeight="1" x14ac:dyDescent="0.25">
      <c r="A17" s="33"/>
      <c r="B17" s="33"/>
      <c r="C17" s="58"/>
      <c r="D17" s="28"/>
      <c r="E17" s="58"/>
    </row>
    <row r="18" spans="1:7" s="99" customFormat="1" ht="21" customHeight="1" x14ac:dyDescent="0.25">
      <c r="A18" s="431" t="s">
        <v>233</v>
      </c>
      <c r="B18" s="432"/>
      <c r="C18" s="432"/>
      <c r="D18" s="432"/>
      <c r="E18" s="433"/>
    </row>
    <row r="19" spans="1:7" s="99" customFormat="1" ht="30" customHeight="1" thickBot="1" x14ac:dyDescent="0.3">
      <c r="A19" s="122" t="s">
        <v>0</v>
      </c>
      <c r="B19" s="140" t="s">
        <v>1</v>
      </c>
      <c r="C19" s="147" t="s">
        <v>366</v>
      </c>
      <c r="D19" s="148" t="s">
        <v>367</v>
      </c>
      <c r="E19" s="123" t="s">
        <v>113</v>
      </c>
    </row>
    <row r="20" spans="1:7" s="99" customFormat="1" ht="21" customHeight="1" thickTop="1" x14ac:dyDescent="0.25">
      <c r="A20" s="437" t="s">
        <v>135</v>
      </c>
      <c r="B20" s="438"/>
      <c r="C20" s="133">
        <f>C21+C22+C23+C24+C25+C26+C27+C28+C29+C30+C31+C32+C33</f>
        <v>4484658000</v>
      </c>
      <c r="D20" s="133">
        <f>D21+D22+D23+D24+D25+D26+D27+D28+D29+D30+D31+D32+D33</f>
        <v>4612456000</v>
      </c>
      <c r="E20" s="134">
        <f>D20-C20</f>
        <v>127798000</v>
      </c>
    </row>
    <row r="21" spans="1:7" s="99" customFormat="1" ht="21" customHeight="1" x14ac:dyDescent="0.25">
      <c r="A21" s="434" t="s">
        <v>136</v>
      </c>
      <c r="B21" s="131" t="s">
        <v>156</v>
      </c>
      <c r="C21" s="9">
        <v>3271183720</v>
      </c>
      <c r="D21" s="9">
        <f>'예산내역(세출)'!E7</f>
        <v>3405723250</v>
      </c>
      <c r="E21" s="135">
        <f t="shared" ref="E21:E33" si="2">D21-C21</f>
        <v>134539530</v>
      </c>
    </row>
    <row r="22" spans="1:7" s="99" customFormat="1" ht="21" customHeight="1" x14ac:dyDescent="0.25">
      <c r="A22" s="435"/>
      <c r="B22" s="136" t="s">
        <v>157</v>
      </c>
      <c r="C22" s="9">
        <f>'예산내역(세출)'!D54</f>
        <v>1600000</v>
      </c>
      <c r="D22" s="9">
        <f>'예산내역(세출)'!E54</f>
        <v>1600000</v>
      </c>
      <c r="E22" s="135">
        <f t="shared" si="2"/>
        <v>0</v>
      </c>
      <c r="F22" s="101"/>
      <c r="G22" s="101"/>
    </row>
    <row r="23" spans="1:7" s="99" customFormat="1" ht="21" customHeight="1" x14ac:dyDescent="0.25">
      <c r="A23" s="436"/>
      <c r="B23" s="137" t="s">
        <v>158</v>
      </c>
      <c r="C23" s="9">
        <v>265175520</v>
      </c>
      <c r="D23" s="9">
        <f>'예산내역(세출)'!E58</f>
        <v>284018090</v>
      </c>
      <c r="E23" s="135">
        <f t="shared" si="2"/>
        <v>18842570</v>
      </c>
    </row>
    <row r="24" spans="1:7" s="99" customFormat="1" ht="21" customHeight="1" x14ac:dyDescent="0.25">
      <c r="A24" s="126" t="s">
        <v>137</v>
      </c>
      <c r="B24" s="127" t="s">
        <v>159</v>
      </c>
      <c r="C24" s="9">
        <v>155672860</v>
      </c>
      <c r="D24" s="9">
        <f>'예산내역(세출)'!E128</f>
        <v>43320000</v>
      </c>
      <c r="E24" s="135">
        <f t="shared" si="2"/>
        <v>-112352860</v>
      </c>
    </row>
    <row r="25" spans="1:7" s="99" customFormat="1" ht="21" customHeight="1" x14ac:dyDescent="0.25">
      <c r="A25" s="434" t="s">
        <v>138</v>
      </c>
      <c r="B25" s="127" t="s">
        <v>158</v>
      </c>
      <c r="C25" s="9">
        <v>537676350</v>
      </c>
      <c r="D25" s="9">
        <f>'예산내역(세출)'!E140</f>
        <v>551144830</v>
      </c>
      <c r="E25" s="135">
        <f t="shared" si="2"/>
        <v>13468480</v>
      </c>
    </row>
    <row r="26" spans="1:7" s="99" customFormat="1" ht="21" customHeight="1" x14ac:dyDescent="0.25">
      <c r="A26" s="436"/>
      <c r="B26" s="127" t="s">
        <v>160</v>
      </c>
      <c r="C26" s="9">
        <v>20200000</v>
      </c>
      <c r="D26" s="9">
        <f>'예산내역(세출)'!E165</f>
        <v>29780000</v>
      </c>
      <c r="E26" s="135">
        <f t="shared" si="2"/>
        <v>9580000</v>
      </c>
    </row>
    <row r="27" spans="1:7" s="99" customFormat="1" ht="21" customHeight="1" x14ac:dyDescent="0.25">
      <c r="A27" s="126" t="s">
        <v>139</v>
      </c>
      <c r="B27" s="127" t="s">
        <v>161</v>
      </c>
      <c r="C27" s="9">
        <f>'예산내역(세출)'!D176</f>
        <v>0</v>
      </c>
      <c r="D27" s="9">
        <f>'예산내역(세출)'!E176</f>
        <v>0</v>
      </c>
      <c r="E27" s="135">
        <f t="shared" si="2"/>
        <v>0</v>
      </c>
    </row>
    <row r="28" spans="1:7" s="99" customFormat="1" ht="21" customHeight="1" x14ac:dyDescent="0.25">
      <c r="A28" s="126" t="s">
        <v>140</v>
      </c>
      <c r="B28" s="127" t="s">
        <v>162</v>
      </c>
      <c r="C28" s="9">
        <f>'예산내역(세출)'!D179</f>
        <v>0</v>
      </c>
      <c r="D28" s="9">
        <f>'예산내역(세출)'!E179</f>
        <v>0</v>
      </c>
      <c r="E28" s="135">
        <f t="shared" si="2"/>
        <v>0</v>
      </c>
    </row>
    <row r="29" spans="1:7" s="99" customFormat="1" ht="21" customHeight="1" x14ac:dyDescent="0.25">
      <c r="A29" s="126" t="s">
        <v>141</v>
      </c>
      <c r="B29" s="127" t="s">
        <v>163</v>
      </c>
      <c r="C29" s="9">
        <f>'예산내역(세출)'!D182</f>
        <v>0</v>
      </c>
      <c r="D29" s="9">
        <f>'예산내역(세출)'!E182</f>
        <v>0</v>
      </c>
      <c r="E29" s="135">
        <f t="shared" si="2"/>
        <v>0</v>
      </c>
    </row>
    <row r="30" spans="1:7" s="99" customFormat="1" ht="21" customHeight="1" x14ac:dyDescent="0.25">
      <c r="A30" s="126" t="s">
        <v>142</v>
      </c>
      <c r="B30" s="127" t="s">
        <v>164</v>
      </c>
      <c r="C30" s="9">
        <f>'예산내역(세출)'!D186</f>
        <v>11600000</v>
      </c>
      <c r="D30" s="9">
        <f>'예산내역(세출)'!E186</f>
        <v>11600000</v>
      </c>
      <c r="E30" s="135">
        <f t="shared" si="2"/>
        <v>0</v>
      </c>
    </row>
    <row r="31" spans="1:7" s="99" customFormat="1" ht="21" customHeight="1" x14ac:dyDescent="0.25">
      <c r="A31" s="130" t="s">
        <v>143</v>
      </c>
      <c r="B31" s="131" t="s">
        <v>165</v>
      </c>
      <c r="C31" s="9">
        <v>221549550</v>
      </c>
      <c r="D31" s="9">
        <f>'예산내역(세출)'!E191</f>
        <v>285269830</v>
      </c>
      <c r="E31" s="135">
        <f t="shared" si="2"/>
        <v>63720280</v>
      </c>
    </row>
    <row r="32" spans="1:7" s="99" customFormat="1" ht="21" customHeight="1" x14ac:dyDescent="0.25">
      <c r="A32" s="130" t="s">
        <v>264</v>
      </c>
      <c r="B32" s="191" t="s">
        <v>262</v>
      </c>
      <c r="C32" s="9">
        <v>0</v>
      </c>
      <c r="D32" s="9">
        <v>0</v>
      </c>
      <c r="E32" s="135">
        <f t="shared" si="2"/>
        <v>0</v>
      </c>
    </row>
    <row r="33" spans="1:5" s="99" customFormat="1" ht="21" customHeight="1" x14ac:dyDescent="0.25">
      <c r="A33" s="189" t="s">
        <v>265</v>
      </c>
      <c r="B33" s="190" t="s">
        <v>266</v>
      </c>
      <c r="C33" s="85">
        <v>0</v>
      </c>
      <c r="D33" s="85">
        <v>0</v>
      </c>
      <c r="E33" s="138">
        <f t="shared" si="2"/>
        <v>0</v>
      </c>
    </row>
    <row r="34" spans="1:5" s="99" customFormat="1" ht="21.9" customHeight="1" x14ac:dyDescent="0.25">
      <c r="A34" s="102"/>
      <c r="B34" s="102"/>
      <c r="C34" s="103"/>
      <c r="D34" s="104"/>
      <c r="E34" s="105"/>
    </row>
    <row r="35" spans="1:5" s="99" customFormat="1" ht="13.2" x14ac:dyDescent="0.25">
      <c r="B35" s="106"/>
      <c r="C35" s="106"/>
      <c r="D35" s="106"/>
    </row>
    <row r="36" spans="1:5" s="99" customFormat="1" ht="24.75" customHeight="1" x14ac:dyDescent="0.25">
      <c r="B36" s="107"/>
      <c r="C36" s="107"/>
      <c r="D36" s="108"/>
    </row>
  </sheetData>
  <mergeCells count="7">
    <mergeCell ref="A1:E1"/>
    <mergeCell ref="A3:E3"/>
    <mergeCell ref="A18:E18"/>
    <mergeCell ref="A21:A23"/>
    <mergeCell ref="A25:A26"/>
    <mergeCell ref="A5:B5"/>
    <mergeCell ref="A20:B20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firstPageNumber="2" orientation="portrait" useFirstPageNumber="1" r:id="rId1"/>
  <headerFooter alignWithMargins="0">
    <oddFooter>&amp;R무량수전노인전문요양원(2021.11.30)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3"/>
  <sheetViews>
    <sheetView view="pageBreakPreview" zoomScaleNormal="100" zoomScaleSheetLayoutView="100" workbookViewId="0">
      <pane ySplit="5" topLeftCell="A39" activePane="bottomLeft" state="frozen"/>
      <selection pane="bottomLeft" activeCell="H39" sqref="H39"/>
    </sheetView>
  </sheetViews>
  <sheetFormatPr defaultColWidth="8.8984375" defaultRowHeight="14.4" x14ac:dyDescent="0.25"/>
  <cols>
    <col min="1" max="1" width="3.19921875" style="1" customWidth="1"/>
    <col min="2" max="2" width="3.59765625" style="1" customWidth="1"/>
    <col min="3" max="3" width="17.796875" style="91" customWidth="1"/>
    <col min="4" max="5" width="11.8984375" style="1" customWidth="1"/>
    <col min="6" max="6" width="12.69921875" style="1" customWidth="1"/>
    <col min="7" max="7" width="8.796875" style="158" customWidth="1"/>
    <col min="8" max="8" width="21.69921875" style="1" customWidth="1"/>
    <col min="9" max="9" width="11" style="1" customWidth="1"/>
    <col min="10" max="10" width="2" style="1" customWidth="1"/>
    <col min="11" max="11" width="1.8984375" style="1" customWidth="1"/>
    <col min="12" max="12" width="5.09765625" style="92" customWidth="1"/>
    <col min="13" max="13" width="1.8984375" style="1" customWidth="1"/>
    <col min="14" max="14" width="3.69921875" style="92" bestFit="1" customWidth="1"/>
    <col min="15" max="15" width="4" style="92" customWidth="1"/>
    <col min="16" max="16" width="2.09765625" style="92" customWidth="1"/>
    <col min="17" max="17" width="2.19921875" style="92" customWidth="1"/>
    <col min="18" max="18" width="3.59765625" style="92" customWidth="1"/>
    <col min="19" max="19" width="1.3984375" style="1" customWidth="1"/>
    <col min="20" max="20" width="12.8984375" style="1" bestFit="1" customWidth="1"/>
    <col min="21" max="21" width="8.8984375" style="1"/>
    <col min="22" max="22" width="9.59765625" style="1" bestFit="1" customWidth="1"/>
    <col min="23" max="16384" width="8.8984375" style="1"/>
  </cols>
  <sheetData>
    <row r="1" spans="1:20" ht="46.5" customHeight="1" x14ac:dyDescent="0.25">
      <c r="A1" s="450" t="s">
        <v>368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</row>
    <row r="2" spans="1:20" s="2" customFormat="1" ht="24" customHeight="1" x14ac:dyDescent="0.25">
      <c r="A2" s="60" t="s">
        <v>14</v>
      </c>
      <c r="C2" s="3"/>
      <c r="D2" s="4"/>
      <c r="E2" s="5"/>
      <c r="F2" s="4"/>
      <c r="G2" s="149"/>
      <c r="I2" s="5"/>
      <c r="L2" s="6"/>
      <c r="N2" s="6"/>
      <c r="O2" s="6"/>
      <c r="P2" s="6"/>
      <c r="Q2" s="6"/>
      <c r="R2" s="6"/>
      <c r="T2" s="4" t="s">
        <v>15</v>
      </c>
    </row>
    <row r="3" spans="1:20" s="2" customFormat="1" ht="20.100000000000001" customHeight="1" x14ac:dyDescent="0.25">
      <c r="A3" s="464" t="s">
        <v>0</v>
      </c>
      <c r="B3" s="457" t="s">
        <v>1</v>
      </c>
      <c r="C3" s="466" t="s">
        <v>2</v>
      </c>
      <c r="D3" s="454" t="s">
        <v>369</v>
      </c>
      <c r="E3" s="454" t="s">
        <v>371</v>
      </c>
      <c r="F3" s="462" t="s">
        <v>221</v>
      </c>
      <c r="G3" s="463"/>
      <c r="H3" s="456" t="s">
        <v>3</v>
      </c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8"/>
    </row>
    <row r="4" spans="1:20" s="2" customFormat="1" ht="20.100000000000001" customHeight="1" x14ac:dyDescent="0.25">
      <c r="A4" s="465"/>
      <c r="B4" s="460"/>
      <c r="C4" s="467"/>
      <c r="D4" s="455"/>
      <c r="E4" s="455"/>
      <c r="F4" s="143" t="s">
        <v>229</v>
      </c>
      <c r="G4" s="150" t="s">
        <v>230</v>
      </c>
      <c r="H4" s="459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1"/>
    </row>
    <row r="5" spans="1:20" s="2" customFormat="1" ht="20.100000000000001" customHeight="1" x14ac:dyDescent="0.25">
      <c r="A5" s="451" t="s">
        <v>173</v>
      </c>
      <c r="B5" s="452"/>
      <c r="C5" s="453"/>
      <c r="D5" s="160">
        <f>D6+D26+D29+D32+D48+D52+D79+D83+D88+D111</f>
        <v>4484658000</v>
      </c>
      <c r="E5" s="160">
        <f>E6+E26+E29+E32+E48+E52+E79+E83+E88+E111</f>
        <v>4612456000</v>
      </c>
      <c r="F5" s="161">
        <f>E5-D5</f>
        <v>127798000</v>
      </c>
      <c r="G5" s="151">
        <f>E5/D5*100</f>
        <v>102.84967103400081</v>
      </c>
      <c r="H5" s="197"/>
      <c r="I5" s="162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63"/>
    </row>
    <row r="6" spans="1:20" s="2" customFormat="1" ht="20.100000000000001" customHeight="1" x14ac:dyDescent="0.25">
      <c r="A6" s="447" t="s">
        <v>174</v>
      </c>
      <c r="B6" s="444"/>
      <c r="C6" s="444"/>
      <c r="D6" s="8">
        <f>D7</f>
        <v>679038240</v>
      </c>
      <c r="E6" s="9">
        <f>E7</f>
        <v>757031080</v>
      </c>
      <c r="F6" s="69">
        <f>E6-D6</f>
        <v>77992840</v>
      </c>
      <c r="G6" s="155">
        <f>E6/D6*100</f>
        <v>111.48578024118348</v>
      </c>
      <c r="H6" s="12"/>
      <c r="I6" s="11"/>
      <c r="J6" s="12"/>
      <c r="K6" s="12"/>
      <c r="L6" s="13"/>
      <c r="M6" s="12"/>
      <c r="N6" s="13"/>
      <c r="O6" s="13"/>
      <c r="P6" s="13"/>
      <c r="Q6" s="13"/>
      <c r="R6" s="13"/>
      <c r="S6" s="12"/>
      <c r="T6" s="14"/>
    </row>
    <row r="7" spans="1:20" s="2" customFormat="1" ht="20.100000000000001" customHeight="1" x14ac:dyDescent="0.25">
      <c r="A7" s="15"/>
      <c r="B7" s="444" t="s">
        <v>334</v>
      </c>
      <c r="C7" s="444"/>
      <c r="D7" s="8">
        <f>D8+D24</f>
        <v>679038240</v>
      </c>
      <c r="E7" s="9">
        <f>E8+E24</f>
        <v>757031080</v>
      </c>
      <c r="F7" s="69">
        <f>E7-D7</f>
        <v>77992840</v>
      </c>
      <c r="G7" s="155">
        <f>E7/D7*100</f>
        <v>111.48578024118348</v>
      </c>
      <c r="H7" s="12"/>
      <c r="I7" s="11"/>
      <c r="J7" s="12"/>
      <c r="K7" s="12"/>
      <c r="L7" s="13"/>
      <c r="M7" s="12"/>
      <c r="N7" s="13"/>
      <c r="O7" s="13"/>
      <c r="P7" s="13"/>
      <c r="Q7" s="13"/>
      <c r="R7" s="13"/>
      <c r="S7" s="12"/>
      <c r="T7" s="14"/>
    </row>
    <row r="8" spans="1:20" s="2" customFormat="1" ht="20.100000000000001" customHeight="1" x14ac:dyDescent="0.25">
      <c r="A8" s="16"/>
      <c r="B8" s="198"/>
      <c r="C8" s="195" t="s">
        <v>241</v>
      </c>
      <c r="D8" s="8">
        <v>384071520</v>
      </c>
      <c r="E8" s="9">
        <f>T9</f>
        <v>428065700</v>
      </c>
      <c r="F8" s="8">
        <f>E8-D8</f>
        <v>43994180</v>
      </c>
      <c r="G8" s="155">
        <f>E8/D8*100</f>
        <v>111.4546842733874</v>
      </c>
      <c r="H8" s="159"/>
      <c r="I8" s="11"/>
      <c r="J8" s="12"/>
      <c r="K8" s="12"/>
      <c r="L8" s="13"/>
      <c r="M8" s="12"/>
      <c r="N8" s="13"/>
      <c r="O8" s="13"/>
      <c r="P8" s="13"/>
      <c r="Q8" s="13"/>
      <c r="R8" s="13"/>
      <c r="S8" s="42"/>
      <c r="T8" s="111"/>
    </row>
    <row r="9" spans="1:20" s="2" customFormat="1" ht="20.100000000000001" customHeight="1" x14ac:dyDescent="0.25">
      <c r="A9" s="16"/>
      <c r="B9" s="198"/>
      <c r="C9" s="198"/>
      <c r="D9" s="24"/>
      <c r="E9" s="25"/>
      <c r="F9" s="24"/>
      <c r="G9" s="154"/>
      <c r="H9" s="27" t="s">
        <v>333</v>
      </c>
      <c r="I9" s="5"/>
      <c r="L9" s="6"/>
      <c r="N9" s="6"/>
      <c r="O9" s="6"/>
      <c r="P9" s="6"/>
      <c r="Q9" s="6"/>
      <c r="R9" s="6"/>
      <c r="S9" s="202"/>
      <c r="T9" s="32">
        <f>SUM(T10:T23)</f>
        <v>428065700</v>
      </c>
    </row>
    <row r="10" spans="1:20" s="2" customFormat="1" ht="20.100000000000001" customHeight="1" x14ac:dyDescent="0.25">
      <c r="A10" s="16"/>
      <c r="B10" s="198"/>
      <c r="C10" s="198"/>
      <c r="D10" s="24"/>
      <c r="E10" s="25"/>
      <c r="F10" s="24"/>
      <c r="G10" s="154"/>
      <c r="H10" s="27" t="s">
        <v>180</v>
      </c>
      <c r="I10" s="5">
        <f>SUM(T11:T23)</f>
        <v>434584470</v>
      </c>
      <c r="J10" s="2" t="s">
        <v>4</v>
      </c>
      <c r="K10" s="2" t="s">
        <v>5</v>
      </c>
      <c r="L10" s="218">
        <v>-1.4999999999999999E-2</v>
      </c>
      <c r="N10" s="6"/>
      <c r="O10" s="6"/>
      <c r="P10" s="6"/>
      <c r="Q10" s="6"/>
      <c r="R10" s="6"/>
      <c r="S10" s="202" t="s">
        <v>8</v>
      </c>
      <c r="T10" s="32">
        <f>ROUND(I10*L10,-1)</f>
        <v>-6518770</v>
      </c>
    </row>
    <row r="11" spans="1:20" s="2" customFormat="1" ht="20.100000000000001" customHeight="1" x14ac:dyDescent="0.25">
      <c r="A11" s="16"/>
      <c r="B11" s="198"/>
      <c r="C11" s="198"/>
      <c r="D11" s="24"/>
      <c r="E11" s="25"/>
      <c r="F11" s="24"/>
      <c r="G11" s="154"/>
      <c r="H11" s="332" t="s">
        <v>175</v>
      </c>
      <c r="I11" s="333">
        <v>74850</v>
      </c>
      <c r="J11" s="334" t="s">
        <v>4</v>
      </c>
      <c r="K11" s="334" t="s">
        <v>5</v>
      </c>
      <c r="L11" s="335">
        <v>0.2</v>
      </c>
      <c r="M11" s="334" t="s">
        <v>5</v>
      </c>
      <c r="N11" s="336">
        <v>365</v>
      </c>
      <c r="O11" s="336" t="s">
        <v>6</v>
      </c>
      <c r="P11" s="336" t="s">
        <v>5</v>
      </c>
      <c r="Q11" s="336">
        <v>7</v>
      </c>
      <c r="R11" s="336" t="s">
        <v>7</v>
      </c>
      <c r="S11" s="337" t="s">
        <v>8</v>
      </c>
      <c r="T11" s="338">
        <f>ROUNDDOWN(I11*L11*N11*Q11,-1)</f>
        <v>38248350</v>
      </c>
    </row>
    <row r="12" spans="1:20" s="2" customFormat="1" ht="20.100000000000001" customHeight="1" x14ac:dyDescent="0.25">
      <c r="A12" s="16"/>
      <c r="B12" s="198"/>
      <c r="C12" s="198"/>
      <c r="D12" s="24"/>
      <c r="E12" s="25"/>
      <c r="F12" s="24"/>
      <c r="G12" s="154"/>
      <c r="H12" s="332" t="s">
        <v>176</v>
      </c>
      <c r="I12" s="333">
        <v>69450</v>
      </c>
      <c r="J12" s="334" t="s">
        <v>4</v>
      </c>
      <c r="K12" s="334" t="s">
        <v>5</v>
      </c>
      <c r="L12" s="335">
        <v>0.2</v>
      </c>
      <c r="M12" s="334" t="s">
        <v>5</v>
      </c>
      <c r="N12" s="336">
        <v>365</v>
      </c>
      <c r="O12" s="336" t="s">
        <v>6</v>
      </c>
      <c r="P12" s="336" t="s">
        <v>5</v>
      </c>
      <c r="Q12" s="336">
        <v>16</v>
      </c>
      <c r="R12" s="336" t="s">
        <v>7</v>
      </c>
      <c r="S12" s="337" t="s">
        <v>8</v>
      </c>
      <c r="T12" s="338">
        <f>ROUND(I12*L12*N12*Q12,-1)</f>
        <v>81117600</v>
      </c>
    </row>
    <row r="13" spans="1:20" s="2" customFormat="1" ht="20.100000000000001" customHeight="1" x14ac:dyDescent="0.25">
      <c r="A13" s="16"/>
      <c r="B13" s="198"/>
      <c r="C13" s="198"/>
      <c r="D13" s="24"/>
      <c r="E13" s="25"/>
      <c r="F13" s="24"/>
      <c r="G13" s="154"/>
      <c r="H13" s="332" t="s">
        <v>177</v>
      </c>
      <c r="I13" s="333">
        <v>64040</v>
      </c>
      <c r="J13" s="334" t="s">
        <v>4</v>
      </c>
      <c r="K13" s="334" t="s">
        <v>5</v>
      </c>
      <c r="L13" s="335">
        <v>0.2</v>
      </c>
      <c r="M13" s="334" t="s">
        <v>5</v>
      </c>
      <c r="N13" s="336">
        <v>365</v>
      </c>
      <c r="O13" s="336" t="s">
        <v>6</v>
      </c>
      <c r="P13" s="336" t="s">
        <v>5</v>
      </c>
      <c r="Q13" s="336">
        <v>20</v>
      </c>
      <c r="R13" s="336" t="s">
        <v>7</v>
      </c>
      <c r="S13" s="337" t="s">
        <v>8</v>
      </c>
      <c r="T13" s="338">
        <f>ROUND(I13*L13*N13*Q13,-1)</f>
        <v>93498400</v>
      </c>
    </row>
    <row r="14" spans="1:20" s="2" customFormat="1" ht="20.100000000000001" customHeight="1" x14ac:dyDescent="0.25">
      <c r="A14" s="16"/>
      <c r="B14" s="198"/>
      <c r="C14" s="198"/>
      <c r="D14" s="24"/>
      <c r="E14" s="25"/>
      <c r="F14" s="24"/>
      <c r="G14" s="154"/>
      <c r="H14" s="332" t="s">
        <v>178</v>
      </c>
      <c r="I14" s="333">
        <v>64040</v>
      </c>
      <c r="J14" s="334" t="s">
        <v>4</v>
      </c>
      <c r="K14" s="334" t="s">
        <v>5</v>
      </c>
      <c r="L14" s="335">
        <v>0.2</v>
      </c>
      <c r="M14" s="334" t="s">
        <v>5</v>
      </c>
      <c r="N14" s="336">
        <v>365</v>
      </c>
      <c r="O14" s="336" t="s">
        <v>6</v>
      </c>
      <c r="P14" s="336" t="s">
        <v>5</v>
      </c>
      <c r="Q14" s="336">
        <v>18</v>
      </c>
      <c r="R14" s="336" t="s">
        <v>7</v>
      </c>
      <c r="S14" s="337" t="s">
        <v>8</v>
      </c>
      <c r="T14" s="338">
        <f>ROUND(I14*L14*N14*Q14,-1)</f>
        <v>84148560</v>
      </c>
    </row>
    <row r="15" spans="1:20" s="2" customFormat="1" ht="20.100000000000001" customHeight="1" x14ac:dyDescent="0.25">
      <c r="A15" s="16"/>
      <c r="B15" s="315"/>
      <c r="C15" s="315"/>
      <c r="D15" s="24"/>
      <c r="E15" s="25"/>
      <c r="F15" s="24"/>
      <c r="G15" s="154"/>
      <c r="H15" s="339" t="s">
        <v>346</v>
      </c>
      <c r="I15" s="333">
        <v>64040</v>
      </c>
      <c r="J15" s="334" t="s">
        <v>4</v>
      </c>
      <c r="K15" s="334" t="s">
        <v>5</v>
      </c>
      <c r="L15" s="335">
        <v>0.2</v>
      </c>
      <c r="M15" s="334" t="s">
        <v>5</v>
      </c>
      <c r="N15" s="336">
        <v>365</v>
      </c>
      <c r="O15" s="336" t="s">
        <v>6</v>
      </c>
      <c r="P15" s="336" t="s">
        <v>5</v>
      </c>
      <c r="Q15" s="336">
        <v>1</v>
      </c>
      <c r="R15" s="336" t="s">
        <v>7</v>
      </c>
      <c r="S15" s="337" t="s">
        <v>8</v>
      </c>
      <c r="T15" s="338">
        <f>ROUND(I15*L15*N15*Q15,-1)</f>
        <v>4674920</v>
      </c>
    </row>
    <row r="16" spans="1:20" s="2" customFormat="1" ht="20.100000000000001" customHeight="1" x14ac:dyDescent="0.25">
      <c r="A16" s="16"/>
      <c r="B16" s="198"/>
      <c r="C16" s="198"/>
      <c r="D16" s="24"/>
      <c r="E16" s="25"/>
      <c r="F16" s="24"/>
      <c r="G16" s="154"/>
      <c r="H16" s="325" t="s">
        <v>175</v>
      </c>
      <c r="I16" s="326">
        <v>74850</v>
      </c>
      <c r="J16" s="327" t="s">
        <v>4</v>
      </c>
      <c r="K16" s="327" t="s">
        <v>5</v>
      </c>
      <c r="L16" s="328">
        <v>0.12</v>
      </c>
      <c r="M16" s="327" t="s">
        <v>5</v>
      </c>
      <c r="N16" s="329">
        <v>365</v>
      </c>
      <c r="O16" s="329" t="s">
        <v>6</v>
      </c>
      <c r="P16" s="329" t="s">
        <v>5</v>
      </c>
      <c r="Q16" s="329">
        <v>2</v>
      </c>
      <c r="R16" s="329" t="s">
        <v>7</v>
      </c>
      <c r="S16" s="330" t="s">
        <v>8</v>
      </c>
      <c r="T16" s="331">
        <f>ROUNDDOWN(I16*L16*N16*Q16,-1)</f>
        <v>6556860</v>
      </c>
    </row>
    <row r="17" spans="1:20" s="2" customFormat="1" ht="20.100000000000001" customHeight="1" x14ac:dyDescent="0.25">
      <c r="A17" s="16"/>
      <c r="B17" s="198"/>
      <c r="C17" s="198"/>
      <c r="D17" s="24"/>
      <c r="E17" s="25"/>
      <c r="F17" s="24"/>
      <c r="G17" s="154"/>
      <c r="H17" s="325" t="s">
        <v>176</v>
      </c>
      <c r="I17" s="326">
        <v>69450</v>
      </c>
      <c r="J17" s="327" t="s">
        <v>4</v>
      </c>
      <c r="K17" s="327" t="s">
        <v>5</v>
      </c>
      <c r="L17" s="328">
        <v>0.12</v>
      </c>
      <c r="M17" s="327" t="s">
        <v>5</v>
      </c>
      <c r="N17" s="329">
        <v>365</v>
      </c>
      <c r="O17" s="329" t="s">
        <v>6</v>
      </c>
      <c r="P17" s="329" t="s">
        <v>5</v>
      </c>
      <c r="Q17" s="329">
        <v>5</v>
      </c>
      <c r="R17" s="329" t="s">
        <v>7</v>
      </c>
      <c r="S17" s="330" t="s">
        <v>8</v>
      </c>
      <c r="T17" s="331">
        <f>ROUND(I17*L17*N17*Q17,-1)</f>
        <v>15209550</v>
      </c>
    </row>
    <row r="18" spans="1:20" s="2" customFormat="1" ht="20.100000000000001" customHeight="1" x14ac:dyDescent="0.25">
      <c r="A18" s="16"/>
      <c r="B18" s="198"/>
      <c r="C18" s="198"/>
      <c r="D18" s="24"/>
      <c r="E18" s="25"/>
      <c r="F18" s="24"/>
      <c r="G18" s="154"/>
      <c r="H18" s="325" t="s">
        <v>177</v>
      </c>
      <c r="I18" s="326">
        <v>64040</v>
      </c>
      <c r="J18" s="327" t="s">
        <v>4</v>
      </c>
      <c r="K18" s="327" t="s">
        <v>5</v>
      </c>
      <c r="L18" s="328">
        <v>0.12</v>
      </c>
      <c r="M18" s="327" t="s">
        <v>5</v>
      </c>
      <c r="N18" s="329">
        <v>365</v>
      </c>
      <c r="O18" s="329" t="s">
        <v>6</v>
      </c>
      <c r="P18" s="329" t="s">
        <v>5</v>
      </c>
      <c r="Q18" s="329">
        <v>6</v>
      </c>
      <c r="R18" s="329" t="s">
        <v>7</v>
      </c>
      <c r="S18" s="330" t="s">
        <v>8</v>
      </c>
      <c r="T18" s="331">
        <f>ROUND(I18*L18*N18*Q18,-1)</f>
        <v>16829710</v>
      </c>
    </row>
    <row r="19" spans="1:20" s="2" customFormat="1" ht="20.100000000000001" customHeight="1" x14ac:dyDescent="0.25">
      <c r="A19" s="16"/>
      <c r="B19" s="198"/>
      <c r="C19" s="198"/>
      <c r="D19" s="24"/>
      <c r="E19" s="25"/>
      <c r="F19" s="24"/>
      <c r="G19" s="154"/>
      <c r="H19" s="325" t="s">
        <v>178</v>
      </c>
      <c r="I19" s="326">
        <v>64040</v>
      </c>
      <c r="J19" s="327" t="s">
        <v>4</v>
      </c>
      <c r="K19" s="327" t="s">
        <v>5</v>
      </c>
      <c r="L19" s="328">
        <v>0.12</v>
      </c>
      <c r="M19" s="327" t="s">
        <v>5</v>
      </c>
      <c r="N19" s="329">
        <v>365</v>
      </c>
      <c r="O19" s="329" t="s">
        <v>6</v>
      </c>
      <c r="P19" s="329" t="s">
        <v>5</v>
      </c>
      <c r="Q19" s="329">
        <v>5</v>
      </c>
      <c r="R19" s="329" t="s">
        <v>7</v>
      </c>
      <c r="S19" s="330" t="s">
        <v>8</v>
      </c>
      <c r="T19" s="331">
        <f>ROUND(I19*L19*N19*Q19,-1)</f>
        <v>14024760</v>
      </c>
    </row>
    <row r="20" spans="1:20" s="2" customFormat="1" ht="20.100000000000001" customHeight="1" x14ac:dyDescent="0.25">
      <c r="A20" s="16"/>
      <c r="B20" s="198"/>
      <c r="C20" s="198"/>
      <c r="D20" s="24"/>
      <c r="E20" s="25"/>
      <c r="F20" s="24"/>
      <c r="G20" s="154"/>
      <c r="H20" s="286" t="s">
        <v>175</v>
      </c>
      <c r="I20" s="283">
        <v>74850</v>
      </c>
      <c r="J20" s="340" t="s">
        <v>4</v>
      </c>
      <c r="K20" s="340" t="s">
        <v>5</v>
      </c>
      <c r="L20" s="341">
        <v>0.08</v>
      </c>
      <c r="M20" s="340" t="s">
        <v>5</v>
      </c>
      <c r="N20" s="300">
        <v>365</v>
      </c>
      <c r="O20" s="300" t="s">
        <v>6</v>
      </c>
      <c r="P20" s="300" t="s">
        <v>5</v>
      </c>
      <c r="Q20" s="300">
        <v>2</v>
      </c>
      <c r="R20" s="300" t="s">
        <v>7</v>
      </c>
      <c r="S20" s="342" t="s">
        <v>8</v>
      </c>
      <c r="T20" s="183">
        <f>ROUND(I20*L20*N20*Q20,-1)</f>
        <v>4371240</v>
      </c>
    </row>
    <row r="21" spans="1:20" s="2" customFormat="1" ht="20.100000000000001" customHeight="1" x14ac:dyDescent="0.25">
      <c r="A21" s="16"/>
      <c r="B21" s="198"/>
      <c r="C21" s="198"/>
      <c r="D21" s="24"/>
      <c r="E21" s="25"/>
      <c r="F21" s="24"/>
      <c r="G21" s="154"/>
      <c r="H21" s="27" t="s">
        <v>176</v>
      </c>
      <c r="I21" s="5">
        <v>69450</v>
      </c>
      <c r="J21" s="2" t="s">
        <v>4</v>
      </c>
      <c r="K21" s="2" t="s">
        <v>5</v>
      </c>
      <c r="L21" s="219">
        <v>0.08</v>
      </c>
      <c r="M21" s="2" t="s">
        <v>5</v>
      </c>
      <c r="N21" s="6">
        <v>365</v>
      </c>
      <c r="O21" s="6" t="s">
        <v>6</v>
      </c>
      <c r="P21" s="6" t="s">
        <v>5</v>
      </c>
      <c r="Q21" s="6">
        <v>7</v>
      </c>
      <c r="R21" s="6" t="s">
        <v>7</v>
      </c>
      <c r="S21" s="202" t="s">
        <v>8</v>
      </c>
      <c r="T21" s="32">
        <f>ROUNDDOWN(I21*L21*N21*Q21,-1)</f>
        <v>14195580</v>
      </c>
    </row>
    <row r="22" spans="1:20" s="2" customFormat="1" ht="20.100000000000001" customHeight="1" x14ac:dyDescent="0.25">
      <c r="A22" s="16"/>
      <c r="B22" s="198"/>
      <c r="C22" s="198"/>
      <c r="D22" s="24"/>
      <c r="E22" s="25"/>
      <c r="F22" s="24"/>
      <c r="G22" s="154"/>
      <c r="H22" s="27" t="s">
        <v>177</v>
      </c>
      <c r="I22" s="5">
        <v>64040</v>
      </c>
      <c r="J22" s="2" t="s">
        <v>4</v>
      </c>
      <c r="K22" s="2" t="s">
        <v>5</v>
      </c>
      <c r="L22" s="219">
        <v>0.08</v>
      </c>
      <c r="M22" s="2" t="s">
        <v>5</v>
      </c>
      <c r="N22" s="6">
        <v>365</v>
      </c>
      <c r="O22" s="6" t="s">
        <v>6</v>
      </c>
      <c r="P22" s="6" t="s">
        <v>5</v>
      </c>
      <c r="Q22" s="6">
        <v>20</v>
      </c>
      <c r="R22" s="6" t="s">
        <v>7</v>
      </c>
      <c r="S22" s="202" t="s">
        <v>8</v>
      </c>
      <c r="T22" s="32">
        <f>ROUNDDOWN(I22*L22*N22*Q22,-1)</f>
        <v>37399360</v>
      </c>
    </row>
    <row r="23" spans="1:20" s="2" customFormat="1" ht="20.100000000000001" customHeight="1" x14ac:dyDescent="0.25">
      <c r="A23" s="16"/>
      <c r="B23" s="198"/>
      <c r="C23" s="198"/>
      <c r="D23" s="24"/>
      <c r="E23" s="25"/>
      <c r="F23" s="24"/>
      <c r="G23" s="154"/>
      <c r="H23" s="27" t="s">
        <v>178</v>
      </c>
      <c r="I23" s="5">
        <v>64040</v>
      </c>
      <c r="J23" s="2" t="s">
        <v>4</v>
      </c>
      <c r="K23" s="2" t="s">
        <v>5</v>
      </c>
      <c r="L23" s="219">
        <v>0.08</v>
      </c>
      <c r="M23" s="2" t="s">
        <v>5</v>
      </c>
      <c r="N23" s="6">
        <v>365</v>
      </c>
      <c r="O23" s="6" t="s">
        <v>6</v>
      </c>
      <c r="P23" s="6" t="s">
        <v>5</v>
      </c>
      <c r="Q23" s="6">
        <v>13</v>
      </c>
      <c r="R23" s="6" t="s">
        <v>7</v>
      </c>
      <c r="S23" s="202" t="s">
        <v>8</v>
      </c>
      <c r="T23" s="32">
        <f>ROUNDDOWN(I23*L23*N23*Q23,-1)</f>
        <v>24309580</v>
      </c>
    </row>
    <row r="24" spans="1:20" s="2" customFormat="1" ht="20.100000000000001" customHeight="1" x14ac:dyDescent="0.25">
      <c r="A24" s="16"/>
      <c r="B24" s="198"/>
      <c r="C24" s="199" t="s">
        <v>242</v>
      </c>
      <c r="D24" s="17">
        <v>294966720</v>
      </c>
      <c r="E24" s="18">
        <f>T24+T25</f>
        <v>328965380</v>
      </c>
      <c r="F24" s="17">
        <f>E24-D24</f>
        <v>33998660</v>
      </c>
      <c r="G24" s="153">
        <f>F24/T24*100</f>
        <v>10.180001497118047</v>
      </c>
      <c r="H24" s="45" t="s">
        <v>332</v>
      </c>
      <c r="I24" s="19">
        <v>7500</v>
      </c>
      <c r="J24" s="20" t="s">
        <v>4</v>
      </c>
      <c r="K24" s="20" t="s">
        <v>5</v>
      </c>
      <c r="L24" s="201">
        <f>SUM(Q11:Q23)</f>
        <v>122</v>
      </c>
      <c r="M24" s="20" t="s">
        <v>7</v>
      </c>
      <c r="N24" s="21" t="s">
        <v>5</v>
      </c>
      <c r="O24" s="21">
        <v>365</v>
      </c>
      <c r="P24" s="21" t="s">
        <v>6</v>
      </c>
      <c r="Q24" s="21"/>
      <c r="R24" s="21"/>
      <c r="S24" s="22" t="s">
        <v>8</v>
      </c>
      <c r="T24" s="37">
        <f>I24*L24*O24</f>
        <v>333975000</v>
      </c>
    </row>
    <row r="25" spans="1:20" s="2" customFormat="1" ht="20.100000000000001" customHeight="1" x14ac:dyDescent="0.25">
      <c r="A25" s="16"/>
      <c r="B25" s="198"/>
      <c r="C25" s="196"/>
      <c r="D25" s="7"/>
      <c r="E25" s="70"/>
      <c r="F25" s="222"/>
      <c r="G25" s="152"/>
      <c r="H25" s="169" t="s">
        <v>331</v>
      </c>
      <c r="I25" s="72">
        <f>T24</f>
        <v>333975000</v>
      </c>
      <c r="J25" s="71" t="s">
        <v>330</v>
      </c>
      <c r="K25" s="2" t="s">
        <v>5</v>
      </c>
      <c r="L25" s="218">
        <v>-1.4999999999999999E-2</v>
      </c>
      <c r="M25" s="71" t="s">
        <v>209</v>
      </c>
      <c r="N25" s="142"/>
      <c r="O25" s="142"/>
      <c r="P25" s="142"/>
      <c r="Q25" s="142"/>
      <c r="R25" s="142"/>
      <c r="S25" s="74" t="s">
        <v>8</v>
      </c>
      <c r="T25" s="73">
        <f>ROUNDDOWN(I25*L25,-1)</f>
        <v>-5009620</v>
      </c>
    </row>
    <row r="26" spans="1:20" s="2" customFormat="1" ht="20.100000000000001" customHeight="1" x14ac:dyDescent="0.25">
      <c r="A26" s="447" t="s">
        <v>181</v>
      </c>
      <c r="B26" s="444"/>
      <c r="C26" s="444"/>
      <c r="D26" s="8">
        <v>0</v>
      </c>
      <c r="E26" s="9">
        <f>E27</f>
        <v>0</v>
      </c>
      <c r="F26" s="144">
        <f t="shared" ref="F26:F34" si="0">E26-D26</f>
        <v>0</v>
      </c>
      <c r="G26" s="155">
        <v>0</v>
      </c>
      <c r="H26" s="12"/>
      <c r="I26" s="11"/>
      <c r="J26" s="12"/>
      <c r="K26" s="12"/>
      <c r="L26" s="13"/>
      <c r="M26" s="12"/>
      <c r="N26" s="13"/>
      <c r="O26" s="13"/>
      <c r="P26" s="13"/>
      <c r="Q26" s="13"/>
      <c r="R26" s="13"/>
      <c r="S26" s="12"/>
      <c r="T26" s="14"/>
    </row>
    <row r="27" spans="1:20" s="2" customFormat="1" ht="20.100000000000001" customHeight="1" x14ac:dyDescent="0.25">
      <c r="A27" s="15"/>
      <c r="B27" s="444" t="s">
        <v>182</v>
      </c>
      <c r="C27" s="444"/>
      <c r="D27" s="8">
        <v>0</v>
      </c>
      <c r="E27" s="9">
        <f>E28</f>
        <v>0</v>
      </c>
      <c r="F27" s="145">
        <f t="shared" si="0"/>
        <v>0</v>
      </c>
      <c r="G27" s="155">
        <v>0</v>
      </c>
      <c r="H27" s="12"/>
      <c r="I27" s="11"/>
      <c r="J27" s="12"/>
      <c r="K27" s="12"/>
      <c r="L27" s="13"/>
      <c r="M27" s="12"/>
      <c r="N27" s="13"/>
      <c r="O27" s="13"/>
      <c r="P27" s="13"/>
      <c r="Q27" s="13"/>
      <c r="R27" s="13"/>
      <c r="S27" s="12"/>
      <c r="T27" s="14"/>
    </row>
    <row r="28" spans="1:20" s="2" customFormat="1" ht="20.100000000000001" customHeight="1" x14ac:dyDescent="0.25">
      <c r="A28" s="50"/>
      <c r="B28" s="174"/>
      <c r="C28" s="59" t="s">
        <v>183</v>
      </c>
      <c r="D28" s="51">
        <v>0</v>
      </c>
      <c r="E28" s="52">
        <f>T28+T32</f>
        <v>0</v>
      </c>
      <c r="F28" s="277">
        <f t="shared" si="0"/>
        <v>0</v>
      </c>
      <c r="G28" s="170">
        <v>0</v>
      </c>
      <c r="H28" s="54"/>
      <c r="I28" s="53"/>
      <c r="J28" s="54"/>
      <c r="K28" s="54"/>
      <c r="L28" s="357"/>
      <c r="M28" s="54"/>
      <c r="N28" s="357"/>
      <c r="O28" s="357"/>
      <c r="P28" s="357"/>
      <c r="Q28" s="357"/>
      <c r="R28" s="357"/>
      <c r="S28" s="279"/>
      <c r="T28" s="362"/>
    </row>
    <row r="29" spans="1:20" s="2" customFormat="1" ht="20.100000000000001" customHeight="1" x14ac:dyDescent="0.25">
      <c r="A29" s="445" t="s">
        <v>184</v>
      </c>
      <c r="B29" s="446"/>
      <c r="C29" s="446"/>
      <c r="D29" s="7">
        <v>0</v>
      </c>
      <c r="E29" s="70">
        <f>E30</f>
        <v>0</v>
      </c>
      <c r="F29" s="69">
        <f t="shared" si="0"/>
        <v>0</v>
      </c>
      <c r="G29" s="152">
        <v>0</v>
      </c>
      <c r="H29" s="71"/>
      <c r="I29" s="72"/>
      <c r="J29" s="71"/>
      <c r="K29" s="71"/>
      <c r="L29" s="142"/>
      <c r="M29" s="71"/>
      <c r="N29" s="142"/>
      <c r="O29" s="142"/>
      <c r="P29" s="142"/>
      <c r="Q29" s="142"/>
      <c r="R29" s="142"/>
      <c r="S29" s="71"/>
      <c r="T29" s="73"/>
    </row>
    <row r="30" spans="1:20" s="2" customFormat="1" ht="20.100000000000001" customHeight="1" x14ac:dyDescent="0.25">
      <c r="A30" s="15"/>
      <c r="B30" s="444" t="s">
        <v>185</v>
      </c>
      <c r="C30" s="444"/>
      <c r="D30" s="8">
        <v>0</v>
      </c>
      <c r="E30" s="9">
        <f>E31</f>
        <v>0</v>
      </c>
      <c r="F30" s="145">
        <f t="shared" si="0"/>
        <v>0</v>
      </c>
      <c r="G30" s="155">
        <v>0</v>
      </c>
      <c r="H30" s="12"/>
      <c r="I30" s="11"/>
      <c r="J30" s="12"/>
      <c r="K30" s="12"/>
      <c r="L30" s="13"/>
      <c r="M30" s="12"/>
      <c r="N30" s="13"/>
      <c r="O30" s="13"/>
      <c r="P30" s="13"/>
      <c r="Q30" s="13"/>
      <c r="R30" s="13"/>
      <c r="S30" s="12"/>
      <c r="T30" s="14"/>
    </row>
    <row r="31" spans="1:20" s="2" customFormat="1" ht="20.100000000000001" customHeight="1" x14ac:dyDescent="0.25">
      <c r="A31" s="16"/>
      <c r="B31" s="35"/>
      <c r="C31" s="198" t="s">
        <v>186</v>
      </c>
      <c r="D31" s="24">
        <v>0</v>
      </c>
      <c r="E31" s="25">
        <v>0</v>
      </c>
      <c r="F31" s="4">
        <f t="shared" si="0"/>
        <v>0</v>
      </c>
      <c r="G31" s="155">
        <v>0</v>
      </c>
      <c r="I31" s="5"/>
      <c r="L31" s="6"/>
      <c r="N31" s="6"/>
      <c r="O31" s="6"/>
      <c r="P31" s="6"/>
      <c r="Q31" s="6"/>
      <c r="R31" s="6"/>
      <c r="S31" s="202"/>
      <c r="T31" s="32"/>
    </row>
    <row r="32" spans="1:20" s="2" customFormat="1" ht="20.100000000000001" customHeight="1" x14ac:dyDescent="0.25">
      <c r="A32" s="447" t="s">
        <v>187</v>
      </c>
      <c r="B32" s="444"/>
      <c r="C32" s="444"/>
      <c r="D32" s="8">
        <f>D33</f>
        <v>78110350</v>
      </c>
      <c r="E32" s="9">
        <f>E33</f>
        <v>78590350</v>
      </c>
      <c r="F32" s="145">
        <f t="shared" si="0"/>
        <v>480000</v>
      </c>
      <c r="G32" s="155">
        <f>E32/D32*100</f>
        <v>100.61451523389667</v>
      </c>
      <c r="H32" s="12"/>
      <c r="I32" s="11"/>
      <c r="J32" s="12"/>
      <c r="K32" s="12"/>
      <c r="L32" s="13"/>
      <c r="M32" s="12"/>
      <c r="N32" s="13"/>
      <c r="O32" s="13"/>
      <c r="P32" s="13"/>
      <c r="Q32" s="13"/>
      <c r="R32" s="13"/>
      <c r="S32" s="12"/>
      <c r="T32" s="14"/>
    </row>
    <row r="33" spans="1:22" s="2" customFormat="1" ht="20.100000000000001" customHeight="1" x14ac:dyDescent="0.25">
      <c r="A33" s="15"/>
      <c r="B33" s="444" t="s">
        <v>188</v>
      </c>
      <c r="C33" s="444"/>
      <c r="D33" s="8">
        <f>D34+D39+D46+D47</f>
        <v>78110350</v>
      </c>
      <c r="E33" s="9">
        <f>E34+E39+E46+E47</f>
        <v>78590350</v>
      </c>
      <c r="F33" s="145">
        <f t="shared" si="0"/>
        <v>480000</v>
      </c>
      <c r="G33" s="155">
        <f>E33/D33*100</f>
        <v>100.61451523389667</v>
      </c>
      <c r="H33" s="12"/>
      <c r="I33" s="11"/>
      <c r="J33" s="12"/>
      <c r="K33" s="12"/>
      <c r="L33" s="13"/>
      <c r="M33" s="12"/>
      <c r="N33" s="13"/>
      <c r="O33" s="13"/>
      <c r="P33" s="13"/>
      <c r="Q33" s="13"/>
      <c r="R33" s="13"/>
      <c r="S33" s="12"/>
      <c r="T33" s="14"/>
    </row>
    <row r="34" spans="1:22" s="2" customFormat="1" ht="19.5" customHeight="1" x14ac:dyDescent="0.25">
      <c r="A34" s="16"/>
      <c r="B34" s="35"/>
      <c r="C34" s="199" t="s">
        <v>189</v>
      </c>
      <c r="D34" s="17">
        <v>69797110</v>
      </c>
      <c r="E34" s="18">
        <f>SUM(T34:T38)</f>
        <v>70202110</v>
      </c>
      <c r="F34" s="67">
        <f t="shared" si="0"/>
        <v>405000</v>
      </c>
      <c r="G34" s="153">
        <f>E34/D34*100</f>
        <v>100.5802532511733</v>
      </c>
      <c r="H34" s="2" t="s">
        <v>329</v>
      </c>
      <c r="I34" s="283">
        <v>241247</v>
      </c>
      <c r="J34" s="2" t="s">
        <v>4</v>
      </c>
      <c r="K34" s="2" t="s">
        <v>5</v>
      </c>
      <c r="L34" s="6">
        <v>23</v>
      </c>
      <c r="M34" s="2" t="s">
        <v>7</v>
      </c>
      <c r="N34" s="6" t="s">
        <v>5</v>
      </c>
      <c r="O34" s="6">
        <v>12</v>
      </c>
      <c r="P34" s="6" t="s">
        <v>9</v>
      </c>
      <c r="Q34" s="6" t="s">
        <v>5</v>
      </c>
      <c r="R34" s="219">
        <v>0.9</v>
      </c>
      <c r="S34" s="202" t="s">
        <v>8</v>
      </c>
      <c r="T34" s="32">
        <f>ROUND(I34*L34*O34*R34,-1)</f>
        <v>59925750</v>
      </c>
      <c r="V34" s="5"/>
    </row>
    <row r="35" spans="1:22" s="2" customFormat="1" ht="20.100000000000001" customHeight="1" x14ac:dyDescent="0.25">
      <c r="A35" s="16"/>
      <c r="B35" s="35"/>
      <c r="C35" s="198"/>
      <c r="D35" s="24"/>
      <c r="E35" s="25"/>
      <c r="F35" s="4"/>
      <c r="G35" s="154"/>
      <c r="H35" s="2" t="s">
        <v>328</v>
      </c>
      <c r="I35" s="283">
        <v>26805</v>
      </c>
      <c r="J35" s="2" t="s">
        <v>4</v>
      </c>
      <c r="K35" s="2" t="s">
        <v>5</v>
      </c>
      <c r="L35" s="6">
        <v>23</v>
      </c>
      <c r="M35" s="2" t="s">
        <v>7</v>
      </c>
      <c r="N35" s="6" t="s">
        <v>5</v>
      </c>
      <c r="O35" s="6">
        <v>12</v>
      </c>
      <c r="P35" s="6" t="s">
        <v>9</v>
      </c>
      <c r="Q35" s="6" t="s">
        <v>5</v>
      </c>
      <c r="R35" s="219">
        <v>0.9</v>
      </c>
      <c r="S35" s="202" t="s">
        <v>8</v>
      </c>
      <c r="T35" s="32">
        <f>ROUND(I35*L35*O35*R35,-1)</f>
        <v>6658360</v>
      </c>
    </row>
    <row r="36" spans="1:22" s="2" customFormat="1" ht="20.100000000000001" customHeight="1" x14ac:dyDescent="0.25">
      <c r="A36" s="16"/>
      <c r="B36" s="35"/>
      <c r="C36" s="198"/>
      <c r="D36" s="24"/>
      <c r="E36" s="25"/>
      <c r="F36" s="4"/>
      <c r="G36" s="154"/>
      <c r="H36" s="2" t="s">
        <v>327</v>
      </c>
      <c r="I36" s="283">
        <v>50000</v>
      </c>
      <c r="J36" s="2" t="s">
        <v>4</v>
      </c>
      <c r="K36" s="2" t="s">
        <v>5</v>
      </c>
      <c r="L36" s="6">
        <v>23</v>
      </c>
      <c r="M36" s="2" t="s">
        <v>7</v>
      </c>
      <c r="N36" s="6" t="s">
        <v>5</v>
      </c>
      <c r="O36" s="6">
        <v>2</v>
      </c>
      <c r="P36" s="6" t="s">
        <v>10</v>
      </c>
      <c r="Q36" s="6" t="s">
        <v>5</v>
      </c>
      <c r="R36" s="219">
        <v>0.9</v>
      </c>
      <c r="S36" s="202" t="s">
        <v>8</v>
      </c>
      <c r="T36" s="32">
        <f>ROUND(I36*L36*O36*R36,-1)</f>
        <v>2070000</v>
      </c>
    </row>
    <row r="37" spans="1:22" s="2" customFormat="1" ht="20.100000000000001" customHeight="1" x14ac:dyDescent="0.25">
      <c r="A37" s="16"/>
      <c r="B37" s="35"/>
      <c r="C37" s="198"/>
      <c r="D37" s="24"/>
      <c r="E37" s="25"/>
      <c r="F37" s="4"/>
      <c r="G37" s="154"/>
      <c r="H37" s="2" t="s">
        <v>326</v>
      </c>
      <c r="I37" s="283">
        <v>40000</v>
      </c>
      <c r="J37" s="2" t="s">
        <v>4</v>
      </c>
      <c r="K37" s="2" t="s">
        <v>5</v>
      </c>
      <c r="L37" s="6">
        <v>23</v>
      </c>
      <c r="M37" s="2" t="s">
        <v>7</v>
      </c>
      <c r="N37" s="6" t="s">
        <v>5</v>
      </c>
      <c r="O37" s="6">
        <v>1</v>
      </c>
      <c r="P37" s="6" t="s">
        <v>10</v>
      </c>
      <c r="Q37" s="6" t="s">
        <v>5</v>
      </c>
      <c r="R37" s="219">
        <v>0.9</v>
      </c>
      <c r="S37" s="202" t="s">
        <v>8</v>
      </c>
      <c r="T37" s="32">
        <f>ROUND(I37*L37*O37*R37,-1)</f>
        <v>828000</v>
      </c>
      <c r="V37" s="5"/>
    </row>
    <row r="38" spans="1:22" s="2" customFormat="1" ht="20.100000000000001" customHeight="1" x14ac:dyDescent="0.25">
      <c r="A38" s="16"/>
      <c r="B38" s="35"/>
      <c r="C38" s="198"/>
      <c r="D38" s="24"/>
      <c r="E38" s="25"/>
      <c r="F38" s="4"/>
      <c r="G38" s="154"/>
      <c r="H38" s="2" t="s">
        <v>325</v>
      </c>
      <c r="I38" s="283">
        <v>800000</v>
      </c>
      <c r="J38" s="2" t="s">
        <v>4</v>
      </c>
      <c r="K38" s="2" t="s">
        <v>5</v>
      </c>
      <c r="L38" s="6">
        <v>1</v>
      </c>
      <c r="M38" s="2" t="s">
        <v>11</v>
      </c>
      <c r="N38" s="6" t="s">
        <v>5</v>
      </c>
      <c r="O38" s="219">
        <v>0.9</v>
      </c>
      <c r="P38" s="6"/>
      <c r="Q38" s="6"/>
      <c r="R38" s="6"/>
      <c r="S38" s="202" t="s">
        <v>8</v>
      </c>
      <c r="T38" s="32">
        <f>I38*L38*O38</f>
        <v>720000</v>
      </c>
    </row>
    <row r="39" spans="1:22" s="2" customFormat="1" ht="20.100000000000001" customHeight="1" x14ac:dyDescent="0.25">
      <c r="A39" s="16"/>
      <c r="B39" s="35"/>
      <c r="C39" s="199" t="s">
        <v>193</v>
      </c>
      <c r="D39" s="17">
        <v>8313240</v>
      </c>
      <c r="E39" s="18">
        <f>SUM(T39:T45)</f>
        <v>8388240</v>
      </c>
      <c r="F39" s="67">
        <f>E39-D39</f>
        <v>75000</v>
      </c>
      <c r="G39" s="153">
        <f>E39/D39*100</f>
        <v>100.90217532514399</v>
      </c>
      <c r="H39" s="20" t="s">
        <v>329</v>
      </c>
      <c r="I39" s="282">
        <v>241247</v>
      </c>
      <c r="J39" s="20" t="s">
        <v>4</v>
      </c>
      <c r="K39" s="20" t="s">
        <v>5</v>
      </c>
      <c r="L39" s="21">
        <v>23</v>
      </c>
      <c r="M39" s="20" t="s">
        <v>7</v>
      </c>
      <c r="N39" s="21" t="s">
        <v>5</v>
      </c>
      <c r="O39" s="21">
        <v>12</v>
      </c>
      <c r="P39" s="21" t="s">
        <v>9</v>
      </c>
      <c r="Q39" s="21" t="s">
        <v>5</v>
      </c>
      <c r="R39" s="171">
        <v>0.1</v>
      </c>
      <c r="S39" s="22"/>
      <c r="T39" s="37">
        <f>ROUND(I39*L39*O39*R39,-1)</f>
        <v>6658420</v>
      </c>
    </row>
    <row r="40" spans="1:22" s="2" customFormat="1" ht="20.100000000000001" customHeight="1" x14ac:dyDescent="0.25">
      <c r="A40" s="16" t="s">
        <v>209</v>
      </c>
      <c r="B40" s="35"/>
      <c r="C40" s="198"/>
      <c r="D40" s="24"/>
      <c r="E40" s="25"/>
      <c r="F40" s="4"/>
      <c r="G40" s="154"/>
      <c r="H40" s="2" t="s">
        <v>328</v>
      </c>
      <c r="I40" s="283">
        <v>26805</v>
      </c>
      <c r="J40" s="2" t="s">
        <v>4</v>
      </c>
      <c r="K40" s="2" t="s">
        <v>5</v>
      </c>
      <c r="L40" s="6">
        <v>23</v>
      </c>
      <c r="M40" s="2" t="s">
        <v>7</v>
      </c>
      <c r="N40" s="6" t="s">
        <v>5</v>
      </c>
      <c r="O40" s="6">
        <v>12</v>
      </c>
      <c r="P40" s="6" t="s">
        <v>9</v>
      </c>
      <c r="Q40" s="6" t="s">
        <v>5</v>
      </c>
      <c r="R40" s="219">
        <v>0.1</v>
      </c>
      <c r="S40" s="202" t="s">
        <v>8</v>
      </c>
      <c r="T40" s="32">
        <f>ROUND(I40*L40*O40*R40,-1)</f>
        <v>739820</v>
      </c>
    </row>
    <row r="41" spans="1:22" s="2" customFormat="1" ht="20.100000000000001" customHeight="1" x14ac:dyDescent="0.25">
      <c r="A41" s="16"/>
      <c r="B41" s="35"/>
      <c r="C41" s="198"/>
      <c r="D41" s="24"/>
      <c r="E41" s="25"/>
      <c r="F41" s="4"/>
      <c r="G41" s="154"/>
      <c r="H41" s="2" t="s">
        <v>327</v>
      </c>
      <c r="I41" s="283">
        <v>50000</v>
      </c>
      <c r="J41" s="2" t="s">
        <v>4</v>
      </c>
      <c r="K41" s="2" t="s">
        <v>5</v>
      </c>
      <c r="L41" s="6">
        <v>23</v>
      </c>
      <c r="M41" s="2" t="s">
        <v>7</v>
      </c>
      <c r="N41" s="6" t="s">
        <v>5</v>
      </c>
      <c r="O41" s="6">
        <v>2</v>
      </c>
      <c r="P41" s="6" t="s">
        <v>10</v>
      </c>
      <c r="Q41" s="6" t="s">
        <v>5</v>
      </c>
      <c r="R41" s="219">
        <v>0.1</v>
      </c>
      <c r="S41" s="202" t="s">
        <v>8</v>
      </c>
      <c r="T41" s="32">
        <f>ROUND(I41*L41*O41*R41,-1)</f>
        <v>230000</v>
      </c>
    </row>
    <row r="42" spans="1:22" s="2" customFormat="1" ht="20.100000000000001" customHeight="1" x14ac:dyDescent="0.25">
      <c r="A42" s="16"/>
      <c r="B42" s="35"/>
      <c r="C42" s="198"/>
      <c r="D42" s="24"/>
      <c r="E42" s="25"/>
      <c r="F42" s="4"/>
      <c r="G42" s="154"/>
      <c r="H42" s="2" t="s">
        <v>326</v>
      </c>
      <c r="I42" s="283">
        <v>40000</v>
      </c>
      <c r="J42" s="2" t="s">
        <v>4</v>
      </c>
      <c r="K42" s="2" t="s">
        <v>5</v>
      </c>
      <c r="L42" s="6">
        <v>23</v>
      </c>
      <c r="M42" s="2" t="s">
        <v>7</v>
      </c>
      <c r="N42" s="6" t="s">
        <v>5</v>
      </c>
      <c r="O42" s="6">
        <v>1</v>
      </c>
      <c r="P42" s="6" t="s">
        <v>10</v>
      </c>
      <c r="Q42" s="6" t="s">
        <v>5</v>
      </c>
      <c r="R42" s="219">
        <v>0.1</v>
      </c>
      <c r="S42" s="202" t="s">
        <v>8</v>
      </c>
      <c r="T42" s="32">
        <f>ROUND(I42*L42*O42*R42,-1)</f>
        <v>92000</v>
      </c>
    </row>
    <row r="43" spans="1:22" s="2" customFormat="1" ht="20.100000000000001" customHeight="1" x14ac:dyDescent="0.25">
      <c r="A43" s="16"/>
      <c r="B43" s="35"/>
      <c r="C43" s="198"/>
      <c r="D43" s="24"/>
      <c r="E43" s="25"/>
      <c r="F43" s="4"/>
      <c r="G43" s="154"/>
      <c r="H43" s="2" t="s">
        <v>325</v>
      </c>
      <c r="I43" s="283">
        <v>800000</v>
      </c>
      <c r="J43" s="2" t="s">
        <v>4</v>
      </c>
      <c r="K43" s="2" t="s">
        <v>5</v>
      </c>
      <c r="L43" s="6">
        <v>1</v>
      </c>
      <c r="M43" s="2" t="s">
        <v>11</v>
      </c>
      <c r="N43" s="6" t="s">
        <v>5</v>
      </c>
      <c r="O43" s="219">
        <v>0.1</v>
      </c>
      <c r="P43" s="6"/>
      <c r="Q43" s="6"/>
      <c r="R43" s="6"/>
      <c r="S43" s="202" t="s">
        <v>8</v>
      </c>
      <c r="T43" s="32">
        <f>I43*L43*O43</f>
        <v>80000</v>
      </c>
    </row>
    <row r="44" spans="1:22" s="2" customFormat="1" ht="20.100000000000001" customHeight="1" x14ac:dyDescent="0.25">
      <c r="A44" s="16"/>
      <c r="B44" s="35"/>
      <c r="C44" s="198"/>
      <c r="D44" s="24"/>
      <c r="E44" s="25"/>
      <c r="F44" s="4"/>
      <c r="G44" s="154"/>
      <c r="H44" s="2" t="s">
        <v>324</v>
      </c>
      <c r="I44" s="283">
        <v>13500</v>
      </c>
      <c r="J44" s="2" t="s">
        <v>4</v>
      </c>
      <c r="K44" s="2" t="s">
        <v>5</v>
      </c>
      <c r="L44" s="6">
        <v>18</v>
      </c>
      <c r="M44" s="2" t="s">
        <v>7</v>
      </c>
      <c r="N44" s="6" t="s">
        <v>5</v>
      </c>
      <c r="O44" s="6">
        <v>1</v>
      </c>
      <c r="P44" s="6" t="s">
        <v>10</v>
      </c>
      <c r="Q44" s="6"/>
      <c r="R44" s="219"/>
      <c r="S44" s="202" t="s">
        <v>8</v>
      </c>
      <c r="T44" s="32">
        <f>I44*L44*O44</f>
        <v>243000</v>
      </c>
    </row>
    <row r="45" spans="1:22" s="2" customFormat="1" ht="20.100000000000001" customHeight="1" x14ac:dyDescent="0.25">
      <c r="A45" s="16"/>
      <c r="B45" s="35"/>
      <c r="C45" s="198"/>
      <c r="D45" s="24"/>
      <c r="E45" s="25"/>
      <c r="F45" s="4"/>
      <c r="G45" s="154"/>
      <c r="H45" s="2" t="s">
        <v>323</v>
      </c>
      <c r="I45" s="283">
        <v>15000</v>
      </c>
      <c r="J45" s="2" t="s">
        <v>4</v>
      </c>
      <c r="K45" s="2" t="s">
        <v>5</v>
      </c>
      <c r="L45" s="6">
        <v>23</v>
      </c>
      <c r="M45" s="2" t="s">
        <v>7</v>
      </c>
      <c r="N45" s="6" t="s">
        <v>5</v>
      </c>
      <c r="O45" s="6">
        <v>1</v>
      </c>
      <c r="P45" s="6" t="s">
        <v>10</v>
      </c>
      <c r="Q45" s="6"/>
      <c r="R45" s="219"/>
      <c r="S45" s="202" t="s">
        <v>8</v>
      </c>
      <c r="T45" s="32">
        <f>I45*L45*O45</f>
        <v>345000</v>
      </c>
    </row>
    <row r="46" spans="1:22" s="2" customFormat="1" ht="20.100000000000001" customHeight="1" x14ac:dyDescent="0.25">
      <c r="A46" s="16"/>
      <c r="B46" s="35"/>
      <c r="C46" s="199" t="s">
        <v>196</v>
      </c>
      <c r="D46" s="17">
        <v>0</v>
      </c>
      <c r="E46" s="18">
        <v>0</v>
      </c>
      <c r="F46" s="67">
        <f t="shared" ref="F46:F54" si="1">E46-D46</f>
        <v>0</v>
      </c>
      <c r="G46" s="155">
        <v>0</v>
      </c>
      <c r="H46" s="38"/>
      <c r="I46" s="39"/>
      <c r="J46" s="38"/>
      <c r="K46" s="38"/>
      <c r="L46" s="40"/>
      <c r="M46" s="38"/>
      <c r="N46" s="40"/>
      <c r="O46" s="40"/>
      <c r="P46" s="40"/>
      <c r="Q46" s="40"/>
      <c r="R46" s="40"/>
      <c r="S46" s="41"/>
      <c r="T46" s="23"/>
    </row>
    <row r="47" spans="1:22" s="2" customFormat="1" ht="20.100000000000001" customHeight="1" x14ac:dyDescent="0.25">
      <c r="A47" s="16"/>
      <c r="B47" s="35"/>
      <c r="C47" s="195" t="s">
        <v>197</v>
      </c>
      <c r="D47" s="8">
        <v>0</v>
      </c>
      <c r="E47" s="9">
        <v>0</v>
      </c>
      <c r="F47" s="145">
        <f t="shared" si="1"/>
        <v>0</v>
      </c>
      <c r="G47" s="155">
        <v>0</v>
      </c>
      <c r="H47" s="12"/>
      <c r="I47" s="11"/>
      <c r="J47" s="12"/>
      <c r="K47" s="12"/>
      <c r="L47" s="13"/>
      <c r="M47" s="12"/>
      <c r="N47" s="13"/>
      <c r="O47" s="13"/>
      <c r="P47" s="13"/>
      <c r="Q47" s="13"/>
      <c r="R47" s="13"/>
      <c r="S47" s="42"/>
      <c r="T47" s="14"/>
    </row>
    <row r="48" spans="1:22" s="2" customFormat="1" ht="20.100000000000001" customHeight="1" x14ac:dyDescent="0.25">
      <c r="A48" s="43" t="s">
        <v>198</v>
      </c>
      <c r="B48" s="12"/>
      <c r="C48" s="194"/>
      <c r="D48" s="8">
        <f>D49</f>
        <v>30000000</v>
      </c>
      <c r="E48" s="9">
        <f>E49</f>
        <v>30000000</v>
      </c>
      <c r="F48" s="145">
        <f t="shared" si="1"/>
        <v>0</v>
      </c>
      <c r="G48" s="155">
        <f t="shared" ref="G48:G54" si="2">E48/D48*100</f>
        <v>100</v>
      </c>
      <c r="H48" s="12"/>
      <c r="I48" s="11"/>
      <c r="J48" s="12"/>
      <c r="K48" s="12"/>
      <c r="L48" s="13"/>
      <c r="M48" s="12"/>
      <c r="N48" s="13"/>
      <c r="O48" s="13"/>
      <c r="P48" s="13"/>
      <c r="Q48" s="13"/>
      <c r="R48" s="13"/>
      <c r="S48" s="12"/>
      <c r="T48" s="14"/>
    </row>
    <row r="49" spans="1:20" s="2" customFormat="1" ht="20.100000000000001" customHeight="1" x14ac:dyDescent="0.25">
      <c r="A49" s="15"/>
      <c r="B49" s="10" t="s">
        <v>199</v>
      </c>
      <c r="C49" s="194"/>
      <c r="D49" s="8">
        <f>D50+D51</f>
        <v>30000000</v>
      </c>
      <c r="E49" s="9">
        <f>E50+E51</f>
        <v>30000000</v>
      </c>
      <c r="F49" s="44">
        <f t="shared" si="1"/>
        <v>0</v>
      </c>
      <c r="G49" s="155">
        <f t="shared" si="2"/>
        <v>100</v>
      </c>
      <c r="H49" s="12"/>
      <c r="I49" s="11"/>
      <c r="J49" s="12"/>
      <c r="K49" s="12"/>
      <c r="L49" s="13"/>
      <c r="M49" s="12"/>
      <c r="N49" s="13"/>
      <c r="O49" s="13"/>
      <c r="P49" s="13"/>
      <c r="Q49" s="13"/>
      <c r="R49" s="13"/>
      <c r="S49" s="12"/>
      <c r="T49" s="14"/>
    </row>
    <row r="50" spans="1:20" s="2" customFormat="1" ht="20.100000000000001" customHeight="1" x14ac:dyDescent="0.25">
      <c r="A50" s="16"/>
      <c r="B50" s="45"/>
      <c r="C50" s="199" t="s">
        <v>200</v>
      </c>
      <c r="D50" s="17">
        <v>20000000</v>
      </c>
      <c r="E50" s="18">
        <v>10000000</v>
      </c>
      <c r="F50" s="46">
        <f t="shared" si="1"/>
        <v>-10000000</v>
      </c>
      <c r="G50" s="155">
        <f t="shared" si="2"/>
        <v>50</v>
      </c>
      <c r="H50" s="78"/>
      <c r="I50" s="19"/>
      <c r="J50" s="20"/>
      <c r="K50" s="20"/>
      <c r="L50" s="21"/>
      <c r="M50" s="20"/>
      <c r="N50" s="21"/>
      <c r="O50" s="21"/>
      <c r="P50" s="21"/>
      <c r="Q50" s="21"/>
      <c r="R50" s="21"/>
      <c r="S50" s="22"/>
      <c r="T50" s="37"/>
    </row>
    <row r="51" spans="1:20" s="2" customFormat="1" ht="20.100000000000001" customHeight="1" x14ac:dyDescent="0.25">
      <c r="A51" s="175"/>
      <c r="B51" s="173"/>
      <c r="C51" s="83" t="s">
        <v>201</v>
      </c>
      <c r="D51" s="84">
        <v>10000000</v>
      </c>
      <c r="E51" s="85">
        <v>20000000</v>
      </c>
      <c r="F51" s="176">
        <f t="shared" si="1"/>
        <v>10000000</v>
      </c>
      <c r="G51" s="170">
        <f t="shared" si="2"/>
        <v>200</v>
      </c>
      <c r="H51" s="86"/>
      <c r="I51" s="87"/>
      <c r="J51" s="86"/>
      <c r="K51" s="86"/>
      <c r="L51" s="88"/>
      <c r="M51" s="86"/>
      <c r="N51" s="88"/>
      <c r="O51" s="88"/>
      <c r="P51" s="88"/>
      <c r="Q51" s="88"/>
      <c r="R51" s="88"/>
      <c r="S51" s="89"/>
      <c r="T51" s="90"/>
    </row>
    <row r="52" spans="1:20" s="2" customFormat="1" ht="20.100000000000001" customHeight="1" x14ac:dyDescent="0.25">
      <c r="A52" s="177" t="s">
        <v>202</v>
      </c>
      <c r="B52" s="178"/>
      <c r="C52" s="179"/>
      <c r="D52" s="160">
        <f>D53</f>
        <v>3180027300</v>
      </c>
      <c r="E52" s="62">
        <f>E53</f>
        <v>3395162570</v>
      </c>
      <c r="F52" s="161">
        <f t="shared" si="1"/>
        <v>215135270</v>
      </c>
      <c r="G52" s="151">
        <f t="shared" si="2"/>
        <v>106.76520198427228</v>
      </c>
      <c r="H52" s="65"/>
      <c r="I52" s="64"/>
      <c r="J52" s="65"/>
      <c r="K52" s="65"/>
      <c r="L52" s="197"/>
      <c r="M52" s="65"/>
      <c r="N52" s="197"/>
      <c r="O52" s="197"/>
      <c r="P52" s="197"/>
      <c r="Q52" s="197"/>
      <c r="R52" s="197"/>
      <c r="S52" s="65"/>
      <c r="T52" s="66"/>
    </row>
    <row r="53" spans="1:20" s="2" customFormat="1" ht="20.100000000000001" customHeight="1" x14ac:dyDescent="0.25">
      <c r="A53" s="15"/>
      <c r="B53" s="48" t="s">
        <v>203</v>
      </c>
      <c r="C53" s="195"/>
      <c r="D53" s="8">
        <f>D54+D78</f>
        <v>3180027300</v>
      </c>
      <c r="E53" s="8">
        <f>E54+E78</f>
        <v>3395162570</v>
      </c>
      <c r="F53" s="145">
        <f t="shared" si="1"/>
        <v>215135270</v>
      </c>
      <c r="G53" s="155">
        <f t="shared" si="2"/>
        <v>106.76520198427228</v>
      </c>
      <c r="H53" s="12"/>
      <c r="I53" s="11"/>
      <c r="J53" s="12"/>
      <c r="K53" s="12"/>
      <c r="L53" s="13"/>
      <c r="M53" s="12"/>
      <c r="N53" s="13"/>
      <c r="O53" s="13"/>
      <c r="P53" s="13"/>
      <c r="Q53" s="13"/>
      <c r="R53" s="13"/>
      <c r="S53" s="12"/>
      <c r="T53" s="14"/>
    </row>
    <row r="54" spans="1:20" s="2" customFormat="1" ht="20.100000000000001" customHeight="1" x14ac:dyDescent="0.25">
      <c r="A54" s="16"/>
      <c r="B54" s="49"/>
      <c r="C54" s="195" t="s">
        <v>204</v>
      </c>
      <c r="D54" s="8">
        <v>2771063740</v>
      </c>
      <c r="E54" s="9">
        <f>T55+T74</f>
        <v>3091289610</v>
      </c>
      <c r="F54" s="144">
        <f t="shared" si="1"/>
        <v>320225870</v>
      </c>
      <c r="G54" s="155">
        <f t="shared" si="2"/>
        <v>111.5560629435395</v>
      </c>
      <c r="H54" s="164"/>
      <c r="I54" s="165"/>
      <c r="J54" s="12"/>
      <c r="K54" s="12"/>
      <c r="L54" s="13"/>
      <c r="M54" s="12"/>
      <c r="N54" s="13"/>
      <c r="O54" s="13"/>
      <c r="P54" s="13"/>
      <c r="Q54" s="13"/>
      <c r="R54" s="13"/>
      <c r="S54" s="12"/>
      <c r="T54" s="111"/>
    </row>
    <row r="55" spans="1:20" s="2" customFormat="1" ht="20.100000000000001" customHeight="1" x14ac:dyDescent="0.25">
      <c r="A55" s="16"/>
      <c r="B55" s="35"/>
      <c r="C55" s="198"/>
      <c r="D55" s="24"/>
      <c r="E55" s="25"/>
      <c r="F55" s="221"/>
      <c r="G55" s="154"/>
      <c r="H55" s="220" t="s">
        <v>322</v>
      </c>
      <c r="I55" s="67"/>
      <c r="J55" s="20"/>
      <c r="K55" s="20"/>
      <c r="L55" s="21"/>
      <c r="M55" s="20"/>
      <c r="N55" s="21"/>
      <c r="O55" s="21"/>
      <c r="P55" s="21"/>
      <c r="Q55" s="21"/>
      <c r="R55" s="21"/>
      <c r="S55" s="20"/>
      <c r="T55" s="37">
        <f>SUM(T56:T73)</f>
        <v>3038729610</v>
      </c>
    </row>
    <row r="56" spans="1:20" s="2" customFormat="1" ht="20.100000000000001" customHeight="1" x14ac:dyDescent="0.25">
      <c r="A56" s="16"/>
      <c r="B56" s="198"/>
      <c r="C56" s="198"/>
      <c r="D56" s="24"/>
      <c r="E56" s="25"/>
      <c r="F56" s="24"/>
      <c r="G56" s="154"/>
      <c r="H56" s="27" t="s">
        <v>180</v>
      </c>
      <c r="I56" s="5">
        <f>SUM(T57:T73)</f>
        <v>3085004680</v>
      </c>
      <c r="J56" s="2" t="s">
        <v>4</v>
      </c>
      <c r="K56" s="2" t="s">
        <v>5</v>
      </c>
      <c r="L56" s="218">
        <v>-1.4999999999999999E-2</v>
      </c>
      <c r="N56" s="6"/>
      <c r="O56" s="6"/>
      <c r="P56" s="6"/>
      <c r="Q56" s="6"/>
      <c r="R56" s="6"/>
      <c r="S56" s="202" t="s">
        <v>8</v>
      </c>
      <c r="T56" s="32">
        <f>ROUND(I56*L56,-1)</f>
        <v>-46275070</v>
      </c>
    </row>
    <row r="57" spans="1:20" s="2" customFormat="1" ht="20.100000000000001" customHeight="1" x14ac:dyDescent="0.25">
      <c r="A57" s="16"/>
      <c r="B57" s="35"/>
      <c r="C57" s="198"/>
      <c r="D57" s="24"/>
      <c r="E57" s="25"/>
      <c r="F57" s="4"/>
      <c r="G57" s="154"/>
      <c r="H57" s="332" t="s">
        <v>175</v>
      </c>
      <c r="I57" s="333">
        <v>74850</v>
      </c>
      <c r="J57" s="334" t="s">
        <v>4</v>
      </c>
      <c r="K57" s="334" t="s">
        <v>5</v>
      </c>
      <c r="L57" s="335">
        <v>0.8</v>
      </c>
      <c r="M57" s="334" t="s">
        <v>5</v>
      </c>
      <c r="N57" s="336">
        <v>365</v>
      </c>
      <c r="O57" s="336" t="s">
        <v>6</v>
      </c>
      <c r="P57" s="336" t="s">
        <v>5</v>
      </c>
      <c r="Q57" s="336">
        <v>7</v>
      </c>
      <c r="R57" s="336" t="s">
        <v>7</v>
      </c>
      <c r="S57" s="337" t="s">
        <v>8</v>
      </c>
      <c r="T57" s="338">
        <f t="shared" ref="T57:T73" si="3">ROUND(I57*L57*N57*Q57,-1)</f>
        <v>152993400</v>
      </c>
    </row>
    <row r="58" spans="1:20" s="2" customFormat="1" ht="20.100000000000001" customHeight="1" x14ac:dyDescent="0.25">
      <c r="A58" s="16"/>
      <c r="B58" s="35"/>
      <c r="C58" s="198"/>
      <c r="D58" s="24"/>
      <c r="E58" s="25"/>
      <c r="F58" s="4"/>
      <c r="G58" s="154"/>
      <c r="H58" s="332" t="s">
        <v>176</v>
      </c>
      <c r="I58" s="333">
        <v>69450</v>
      </c>
      <c r="J58" s="334" t="s">
        <v>4</v>
      </c>
      <c r="K58" s="334" t="s">
        <v>5</v>
      </c>
      <c r="L58" s="335">
        <v>0.8</v>
      </c>
      <c r="M58" s="334" t="s">
        <v>5</v>
      </c>
      <c r="N58" s="336">
        <v>365</v>
      </c>
      <c r="O58" s="336" t="s">
        <v>6</v>
      </c>
      <c r="P58" s="336" t="s">
        <v>5</v>
      </c>
      <c r="Q58" s="336">
        <v>16</v>
      </c>
      <c r="R58" s="336" t="s">
        <v>7</v>
      </c>
      <c r="S58" s="337" t="s">
        <v>8</v>
      </c>
      <c r="T58" s="338">
        <f t="shared" si="3"/>
        <v>324470400</v>
      </c>
    </row>
    <row r="59" spans="1:20" s="2" customFormat="1" ht="20.100000000000001" customHeight="1" x14ac:dyDescent="0.25">
      <c r="A59" s="16"/>
      <c r="B59" s="35"/>
      <c r="C59" s="198"/>
      <c r="D59" s="24"/>
      <c r="E59" s="25"/>
      <c r="F59" s="4"/>
      <c r="G59" s="154"/>
      <c r="H59" s="332" t="s">
        <v>177</v>
      </c>
      <c r="I59" s="333">
        <v>64040</v>
      </c>
      <c r="J59" s="334" t="s">
        <v>4</v>
      </c>
      <c r="K59" s="334" t="s">
        <v>5</v>
      </c>
      <c r="L59" s="335">
        <v>0.8</v>
      </c>
      <c r="M59" s="334" t="s">
        <v>5</v>
      </c>
      <c r="N59" s="336">
        <v>365</v>
      </c>
      <c r="O59" s="336" t="s">
        <v>6</v>
      </c>
      <c r="P59" s="336" t="s">
        <v>5</v>
      </c>
      <c r="Q59" s="336">
        <v>20</v>
      </c>
      <c r="R59" s="336" t="s">
        <v>7</v>
      </c>
      <c r="S59" s="337" t="s">
        <v>8</v>
      </c>
      <c r="T59" s="338">
        <f t="shared" si="3"/>
        <v>373993600</v>
      </c>
    </row>
    <row r="60" spans="1:20" s="2" customFormat="1" ht="20.100000000000001" customHeight="1" x14ac:dyDescent="0.25">
      <c r="A60" s="16"/>
      <c r="B60" s="35"/>
      <c r="C60" s="198"/>
      <c r="D60" s="24"/>
      <c r="E60" s="25"/>
      <c r="F60" s="4"/>
      <c r="G60" s="154"/>
      <c r="H60" s="332" t="s">
        <v>178</v>
      </c>
      <c r="I60" s="333">
        <v>64040</v>
      </c>
      <c r="J60" s="334" t="s">
        <v>4</v>
      </c>
      <c r="K60" s="334" t="s">
        <v>5</v>
      </c>
      <c r="L60" s="335">
        <v>0.8</v>
      </c>
      <c r="M60" s="334" t="s">
        <v>5</v>
      </c>
      <c r="N60" s="336">
        <v>365</v>
      </c>
      <c r="O60" s="336" t="s">
        <v>6</v>
      </c>
      <c r="P60" s="336" t="s">
        <v>5</v>
      </c>
      <c r="Q60" s="336">
        <v>18</v>
      </c>
      <c r="R60" s="336" t="s">
        <v>7</v>
      </c>
      <c r="S60" s="337" t="s">
        <v>8</v>
      </c>
      <c r="T60" s="338">
        <f t="shared" si="3"/>
        <v>336594240</v>
      </c>
    </row>
    <row r="61" spans="1:20" s="2" customFormat="1" ht="20.100000000000001" customHeight="1" x14ac:dyDescent="0.25">
      <c r="A61" s="16"/>
      <c r="B61" s="35"/>
      <c r="C61" s="315"/>
      <c r="D61" s="24"/>
      <c r="E61" s="25"/>
      <c r="F61" s="4"/>
      <c r="G61" s="154"/>
      <c r="H61" s="332" t="s">
        <v>346</v>
      </c>
      <c r="I61" s="333">
        <v>64040</v>
      </c>
      <c r="J61" s="334" t="s">
        <v>4</v>
      </c>
      <c r="K61" s="334" t="s">
        <v>5</v>
      </c>
      <c r="L61" s="335">
        <v>0.8</v>
      </c>
      <c r="M61" s="334" t="s">
        <v>5</v>
      </c>
      <c r="N61" s="336">
        <v>365</v>
      </c>
      <c r="O61" s="336" t="s">
        <v>6</v>
      </c>
      <c r="P61" s="336" t="s">
        <v>5</v>
      </c>
      <c r="Q61" s="336">
        <v>1</v>
      </c>
      <c r="R61" s="336" t="s">
        <v>7</v>
      </c>
      <c r="S61" s="337" t="s">
        <v>8</v>
      </c>
      <c r="T61" s="338">
        <f t="shared" ref="T61" si="4">ROUND(I61*L61*N61*Q61,-1)</f>
        <v>18699680</v>
      </c>
    </row>
    <row r="62" spans="1:20" s="2" customFormat="1" ht="20.100000000000001" customHeight="1" x14ac:dyDescent="0.25">
      <c r="A62" s="16"/>
      <c r="B62" s="35"/>
      <c r="C62" s="198"/>
      <c r="D62" s="24"/>
      <c r="E62" s="25"/>
      <c r="F62" s="4"/>
      <c r="G62" s="154"/>
      <c r="H62" s="325" t="s">
        <v>175</v>
      </c>
      <c r="I62" s="326">
        <v>74850</v>
      </c>
      <c r="J62" s="327" t="s">
        <v>4</v>
      </c>
      <c r="K62" s="327" t="s">
        <v>5</v>
      </c>
      <c r="L62" s="328">
        <v>0.88</v>
      </c>
      <c r="M62" s="327" t="s">
        <v>5</v>
      </c>
      <c r="N62" s="329">
        <v>365</v>
      </c>
      <c r="O62" s="329" t="s">
        <v>6</v>
      </c>
      <c r="P62" s="329" t="s">
        <v>5</v>
      </c>
      <c r="Q62" s="329">
        <v>2</v>
      </c>
      <c r="R62" s="329" t="s">
        <v>7</v>
      </c>
      <c r="S62" s="330" t="s">
        <v>8</v>
      </c>
      <c r="T62" s="331">
        <f t="shared" si="3"/>
        <v>48083640</v>
      </c>
    </row>
    <row r="63" spans="1:20" s="2" customFormat="1" ht="20.100000000000001" customHeight="1" x14ac:dyDescent="0.25">
      <c r="A63" s="16"/>
      <c r="B63" s="35"/>
      <c r="C63" s="198"/>
      <c r="D63" s="24"/>
      <c r="E63" s="25"/>
      <c r="F63" s="4"/>
      <c r="G63" s="154"/>
      <c r="H63" s="325" t="s">
        <v>176</v>
      </c>
      <c r="I63" s="326">
        <v>69450</v>
      </c>
      <c r="J63" s="327" t="s">
        <v>4</v>
      </c>
      <c r="K63" s="327" t="s">
        <v>5</v>
      </c>
      <c r="L63" s="328">
        <v>0.88</v>
      </c>
      <c r="M63" s="327" t="s">
        <v>5</v>
      </c>
      <c r="N63" s="329">
        <v>365</v>
      </c>
      <c r="O63" s="329" t="s">
        <v>6</v>
      </c>
      <c r="P63" s="329" t="s">
        <v>5</v>
      </c>
      <c r="Q63" s="329">
        <v>5</v>
      </c>
      <c r="R63" s="329" t="s">
        <v>7</v>
      </c>
      <c r="S63" s="330" t="s">
        <v>8</v>
      </c>
      <c r="T63" s="331">
        <f t="shared" si="3"/>
        <v>111536700</v>
      </c>
    </row>
    <row r="64" spans="1:20" s="2" customFormat="1" ht="20.100000000000001" customHeight="1" x14ac:dyDescent="0.25">
      <c r="A64" s="16"/>
      <c r="B64" s="35"/>
      <c r="C64" s="198"/>
      <c r="D64" s="24"/>
      <c r="E64" s="25"/>
      <c r="F64" s="4"/>
      <c r="G64" s="154"/>
      <c r="H64" s="325" t="s">
        <v>177</v>
      </c>
      <c r="I64" s="326">
        <v>64040</v>
      </c>
      <c r="J64" s="327" t="s">
        <v>4</v>
      </c>
      <c r="K64" s="327" t="s">
        <v>5</v>
      </c>
      <c r="L64" s="328">
        <v>0.88</v>
      </c>
      <c r="M64" s="327" t="s">
        <v>5</v>
      </c>
      <c r="N64" s="329">
        <v>365</v>
      </c>
      <c r="O64" s="329" t="s">
        <v>6</v>
      </c>
      <c r="P64" s="329" t="s">
        <v>5</v>
      </c>
      <c r="Q64" s="329">
        <v>6</v>
      </c>
      <c r="R64" s="329" t="s">
        <v>7</v>
      </c>
      <c r="S64" s="330" t="s">
        <v>8</v>
      </c>
      <c r="T64" s="331">
        <f t="shared" si="3"/>
        <v>123417890</v>
      </c>
    </row>
    <row r="65" spans="1:21" s="2" customFormat="1" ht="20.100000000000001" customHeight="1" x14ac:dyDescent="0.25">
      <c r="A65" s="16"/>
      <c r="B65" s="35"/>
      <c r="C65" s="198"/>
      <c r="D65" s="24"/>
      <c r="E65" s="25"/>
      <c r="F65" s="4"/>
      <c r="G65" s="154"/>
      <c r="H65" s="325" t="s">
        <v>178</v>
      </c>
      <c r="I65" s="326">
        <v>64040</v>
      </c>
      <c r="J65" s="327" t="s">
        <v>4</v>
      </c>
      <c r="K65" s="327" t="s">
        <v>5</v>
      </c>
      <c r="L65" s="328">
        <v>0.88</v>
      </c>
      <c r="M65" s="327" t="s">
        <v>5</v>
      </c>
      <c r="N65" s="329">
        <v>365</v>
      </c>
      <c r="O65" s="329" t="s">
        <v>6</v>
      </c>
      <c r="P65" s="329" t="s">
        <v>5</v>
      </c>
      <c r="Q65" s="329">
        <v>5</v>
      </c>
      <c r="R65" s="329" t="s">
        <v>7</v>
      </c>
      <c r="S65" s="330" t="s">
        <v>8</v>
      </c>
      <c r="T65" s="331">
        <f t="shared" si="3"/>
        <v>102848240</v>
      </c>
    </row>
    <row r="66" spans="1:21" s="2" customFormat="1" ht="20.100000000000001" customHeight="1" x14ac:dyDescent="0.25">
      <c r="A66" s="16"/>
      <c r="B66" s="35"/>
      <c r="C66" s="198"/>
      <c r="D66" s="24"/>
      <c r="E66" s="25"/>
      <c r="F66" s="4"/>
      <c r="G66" s="154"/>
      <c r="H66" s="340" t="s">
        <v>175</v>
      </c>
      <c r="I66" s="283">
        <v>74850</v>
      </c>
      <c r="J66" s="340" t="s">
        <v>4</v>
      </c>
      <c r="K66" s="340" t="s">
        <v>5</v>
      </c>
      <c r="L66" s="341">
        <v>0.92</v>
      </c>
      <c r="M66" s="2" t="s">
        <v>5</v>
      </c>
      <c r="N66" s="6">
        <v>365</v>
      </c>
      <c r="O66" s="6" t="s">
        <v>6</v>
      </c>
      <c r="P66" s="6" t="s">
        <v>5</v>
      </c>
      <c r="Q66" s="300">
        <v>2</v>
      </c>
      <c r="R66" s="6" t="s">
        <v>7</v>
      </c>
      <c r="S66" s="202" t="s">
        <v>8</v>
      </c>
      <c r="T66" s="32">
        <f t="shared" si="3"/>
        <v>50269260</v>
      </c>
    </row>
    <row r="67" spans="1:21" s="2" customFormat="1" ht="20.100000000000001" customHeight="1" x14ac:dyDescent="0.25">
      <c r="A67" s="16"/>
      <c r="B67" s="35"/>
      <c r="C67" s="198"/>
      <c r="D67" s="24"/>
      <c r="E67" s="25"/>
      <c r="F67" s="4"/>
      <c r="G67" s="154"/>
      <c r="H67" s="340" t="s">
        <v>176</v>
      </c>
      <c r="I67" s="283">
        <v>69450</v>
      </c>
      <c r="J67" s="340" t="s">
        <v>4</v>
      </c>
      <c r="K67" s="340" t="s">
        <v>5</v>
      </c>
      <c r="L67" s="341">
        <v>0.92</v>
      </c>
      <c r="M67" s="2" t="s">
        <v>5</v>
      </c>
      <c r="N67" s="6">
        <v>365</v>
      </c>
      <c r="O67" s="6" t="s">
        <v>6</v>
      </c>
      <c r="P67" s="6" t="s">
        <v>5</v>
      </c>
      <c r="Q67" s="6">
        <v>7</v>
      </c>
      <c r="R67" s="6" t="s">
        <v>7</v>
      </c>
      <c r="S67" s="202" t="s">
        <v>8</v>
      </c>
      <c r="T67" s="32">
        <f t="shared" si="3"/>
        <v>163249170</v>
      </c>
    </row>
    <row r="68" spans="1:21" s="2" customFormat="1" ht="20.100000000000001" customHeight="1" x14ac:dyDescent="0.25">
      <c r="A68" s="16"/>
      <c r="B68" s="35"/>
      <c r="C68" s="198"/>
      <c r="D68" s="24"/>
      <c r="E68" s="25"/>
      <c r="F68" s="4"/>
      <c r="G68" s="154"/>
      <c r="H68" s="340" t="s">
        <v>177</v>
      </c>
      <c r="I68" s="283">
        <v>64040</v>
      </c>
      <c r="J68" s="340" t="s">
        <v>4</v>
      </c>
      <c r="K68" s="340" t="s">
        <v>5</v>
      </c>
      <c r="L68" s="341">
        <v>0.92</v>
      </c>
      <c r="M68" s="2" t="s">
        <v>5</v>
      </c>
      <c r="N68" s="6">
        <v>365</v>
      </c>
      <c r="O68" s="6" t="s">
        <v>6</v>
      </c>
      <c r="P68" s="6" t="s">
        <v>5</v>
      </c>
      <c r="Q68" s="6">
        <v>20</v>
      </c>
      <c r="R68" s="6" t="s">
        <v>7</v>
      </c>
      <c r="S68" s="202" t="s">
        <v>8</v>
      </c>
      <c r="T68" s="32">
        <f t="shared" si="3"/>
        <v>430092640</v>
      </c>
    </row>
    <row r="69" spans="1:21" s="2" customFormat="1" ht="20.100000000000001" customHeight="1" x14ac:dyDescent="0.25">
      <c r="A69" s="16"/>
      <c r="B69" s="35"/>
      <c r="C69" s="198"/>
      <c r="D69" s="24"/>
      <c r="E69" s="25"/>
      <c r="F69" s="4"/>
      <c r="G69" s="154"/>
      <c r="H69" s="340" t="s">
        <v>178</v>
      </c>
      <c r="I69" s="283">
        <v>64040</v>
      </c>
      <c r="J69" s="340" t="s">
        <v>4</v>
      </c>
      <c r="K69" s="340" t="s">
        <v>5</v>
      </c>
      <c r="L69" s="341">
        <v>0.92</v>
      </c>
      <c r="M69" s="2" t="s">
        <v>5</v>
      </c>
      <c r="N69" s="6">
        <v>365</v>
      </c>
      <c r="O69" s="6" t="s">
        <v>6</v>
      </c>
      <c r="P69" s="6" t="s">
        <v>5</v>
      </c>
      <c r="Q69" s="6">
        <v>13</v>
      </c>
      <c r="R69" s="6" t="s">
        <v>7</v>
      </c>
      <c r="S69" s="202" t="s">
        <v>8</v>
      </c>
      <c r="T69" s="32">
        <f t="shared" si="3"/>
        <v>279560220</v>
      </c>
    </row>
    <row r="70" spans="1:21" s="2" customFormat="1" ht="20.100000000000001" customHeight="1" x14ac:dyDescent="0.25">
      <c r="A70" s="16"/>
      <c r="B70" s="35"/>
      <c r="C70" s="198"/>
      <c r="D70" s="24"/>
      <c r="E70" s="25"/>
      <c r="F70" s="4"/>
      <c r="G70" s="154"/>
      <c r="H70" s="343" t="s">
        <v>175</v>
      </c>
      <c r="I70" s="344">
        <v>74850</v>
      </c>
      <c r="J70" s="345" t="s">
        <v>4</v>
      </c>
      <c r="K70" s="345" t="s">
        <v>5</v>
      </c>
      <c r="L70" s="346">
        <v>1</v>
      </c>
      <c r="M70" s="345" t="s">
        <v>5</v>
      </c>
      <c r="N70" s="347">
        <v>365</v>
      </c>
      <c r="O70" s="347" t="s">
        <v>6</v>
      </c>
      <c r="P70" s="347" t="s">
        <v>5</v>
      </c>
      <c r="Q70" s="347">
        <v>4</v>
      </c>
      <c r="R70" s="347" t="s">
        <v>7</v>
      </c>
      <c r="S70" s="348" t="s">
        <v>8</v>
      </c>
      <c r="T70" s="349">
        <f t="shared" si="3"/>
        <v>109281000</v>
      </c>
    </row>
    <row r="71" spans="1:21" s="2" customFormat="1" ht="20.100000000000001" customHeight="1" x14ac:dyDescent="0.25">
      <c r="A71" s="16"/>
      <c r="B71" s="35"/>
      <c r="C71" s="198"/>
      <c r="D71" s="24"/>
      <c r="E71" s="25"/>
      <c r="F71" s="4"/>
      <c r="G71" s="154"/>
      <c r="H71" s="343" t="s">
        <v>176</v>
      </c>
      <c r="I71" s="344">
        <v>69450</v>
      </c>
      <c r="J71" s="345" t="s">
        <v>4</v>
      </c>
      <c r="K71" s="345" t="s">
        <v>5</v>
      </c>
      <c r="L71" s="346">
        <v>1</v>
      </c>
      <c r="M71" s="345" t="s">
        <v>5</v>
      </c>
      <c r="N71" s="347">
        <v>365</v>
      </c>
      <c r="O71" s="347" t="s">
        <v>6</v>
      </c>
      <c r="P71" s="347" t="s">
        <v>5</v>
      </c>
      <c r="Q71" s="347">
        <v>8</v>
      </c>
      <c r="R71" s="347" t="s">
        <v>7</v>
      </c>
      <c r="S71" s="348" t="s">
        <v>8</v>
      </c>
      <c r="T71" s="349">
        <f t="shared" si="3"/>
        <v>202794000</v>
      </c>
    </row>
    <row r="72" spans="1:21" s="2" customFormat="1" ht="20.100000000000001" customHeight="1" x14ac:dyDescent="0.25">
      <c r="A72" s="16"/>
      <c r="B72" s="35"/>
      <c r="C72" s="198"/>
      <c r="D72" s="24"/>
      <c r="E72" s="25"/>
      <c r="F72" s="4"/>
      <c r="G72" s="154"/>
      <c r="H72" s="343" t="s">
        <v>177</v>
      </c>
      <c r="I72" s="344">
        <v>64040</v>
      </c>
      <c r="J72" s="345" t="s">
        <v>4</v>
      </c>
      <c r="K72" s="345" t="s">
        <v>5</v>
      </c>
      <c r="L72" s="346">
        <v>1</v>
      </c>
      <c r="M72" s="345" t="s">
        <v>5</v>
      </c>
      <c r="N72" s="347">
        <v>365</v>
      </c>
      <c r="O72" s="347" t="s">
        <v>6</v>
      </c>
      <c r="P72" s="347" t="s">
        <v>5</v>
      </c>
      <c r="Q72" s="347">
        <v>7</v>
      </c>
      <c r="R72" s="347" t="s">
        <v>7</v>
      </c>
      <c r="S72" s="348" t="s">
        <v>8</v>
      </c>
      <c r="T72" s="349">
        <f t="shared" si="3"/>
        <v>163622200</v>
      </c>
    </row>
    <row r="73" spans="1:21" s="2" customFormat="1" ht="20.100000000000001" customHeight="1" x14ac:dyDescent="0.25">
      <c r="A73" s="16"/>
      <c r="B73" s="35"/>
      <c r="C73" s="198"/>
      <c r="D73" s="24"/>
      <c r="E73" s="25"/>
      <c r="F73" s="4"/>
      <c r="G73" s="154"/>
      <c r="H73" s="343" t="s">
        <v>178</v>
      </c>
      <c r="I73" s="344">
        <v>64040</v>
      </c>
      <c r="J73" s="345" t="s">
        <v>4</v>
      </c>
      <c r="K73" s="345" t="s">
        <v>5</v>
      </c>
      <c r="L73" s="346">
        <v>1</v>
      </c>
      <c r="M73" s="345" t="s">
        <v>5</v>
      </c>
      <c r="N73" s="347">
        <v>365</v>
      </c>
      <c r="O73" s="347" t="s">
        <v>6</v>
      </c>
      <c r="P73" s="347" t="s">
        <v>5</v>
      </c>
      <c r="Q73" s="347">
        <v>4</v>
      </c>
      <c r="R73" s="347" t="s">
        <v>7</v>
      </c>
      <c r="S73" s="348" t="s">
        <v>8</v>
      </c>
      <c r="T73" s="349">
        <f t="shared" si="3"/>
        <v>93498400</v>
      </c>
    </row>
    <row r="74" spans="1:21" s="2" customFormat="1" ht="20.100000000000001" customHeight="1" x14ac:dyDescent="0.25">
      <c r="A74" s="47"/>
      <c r="B74" s="35"/>
      <c r="C74" s="198"/>
      <c r="D74" s="24"/>
      <c r="E74" s="25"/>
      <c r="F74" s="4"/>
      <c r="G74" s="154"/>
      <c r="H74" s="27" t="s">
        <v>321</v>
      </c>
      <c r="I74" s="5"/>
      <c r="L74" s="218"/>
      <c r="N74" s="6"/>
      <c r="O74" s="6"/>
      <c r="P74" s="6"/>
      <c r="Q74" s="6"/>
      <c r="R74" s="6"/>
      <c r="S74" s="202"/>
      <c r="T74" s="32">
        <f>T75+T76+T77</f>
        <v>52560000</v>
      </c>
    </row>
    <row r="75" spans="1:21" s="2" customFormat="1" ht="20.100000000000001" customHeight="1" x14ac:dyDescent="0.25">
      <c r="A75" s="47"/>
      <c r="B75" s="35"/>
      <c r="C75" s="198"/>
      <c r="D75" s="24"/>
      <c r="E75" s="25"/>
      <c r="F75" s="4"/>
      <c r="G75" s="154"/>
      <c r="H75" s="27" t="s">
        <v>205</v>
      </c>
      <c r="I75" s="5">
        <v>100000</v>
      </c>
      <c r="J75" s="2" t="s">
        <v>4</v>
      </c>
      <c r="K75" s="2" t="s">
        <v>5</v>
      </c>
      <c r="L75" s="300">
        <v>20</v>
      </c>
      <c r="M75" s="2" t="s">
        <v>7</v>
      </c>
      <c r="N75" s="6" t="s">
        <v>5</v>
      </c>
      <c r="O75" s="6">
        <v>12</v>
      </c>
      <c r="P75" s="6" t="s">
        <v>9</v>
      </c>
      <c r="Q75" s="6"/>
      <c r="R75" s="6"/>
      <c r="S75" s="202" t="s">
        <v>8</v>
      </c>
      <c r="T75" s="32">
        <f>I75*L75*O75</f>
        <v>24000000</v>
      </c>
    </row>
    <row r="76" spans="1:21" s="2" customFormat="1" ht="20.100000000000001" customHeight="1" x14ac:dyDescent="0.25">
      <c r="A76" s="47"/>
      <c r="B76" s="35"/>
      <c r="C76" s="198"/>
      <c r="D76" s="24"/>
      <c r="E76" s="25"/>
      <c r="F76" s="4"/>
      <c r="G76" s="154"/>
      <c r="H76" s="27" t="s">
        <v>206</v>
      </c>
      <c r="I76" s="5">
        <v>80000</v>
      </c>
      <c r="J76" s="2" t="s">
        <v>4</v>
      </c>
      <c r="K76" s="2" t="s">
        <v>5</v>
      </c>
      <c r="L76" s="300">
        <v>11</v>
      </c>
      <c r="M76" s="2" t="s">
        <v>7</v>
      </c>
      <c r="N76" s="6" t="s">
        <v>5</v>
      </c>
      <c r="O76" s="6">
        <v>12</v>
      </c>
      <c r="P76" s="6" t="s">
        <v>9</v>
      </c>
      <c r="Q76" s="6"/>
      <c r="R76" s="6"/>
      <c r="S76" s="202" t="s">
        <v>8</v>
      </c>
      <c r="T76" s="32">
        <f>I76*L76*O76</f>
        <v>10560000</v>
      </c>
    </row>
    <row r="77" spans="1:21" s="2" customFormat="1" ht="20.100000000000001" customHeight="1" x14ac:dyDescent="0.25">
      <c r="A77" s="47"/>
      <c r="B77" s="35"/>
      <c r="C77" s="198"/>
      <c r="D77" s="24"/>
      <c r="E77" s="25"/>
      <c r="F77" s="4"/>
      <c r="G77" s="154"/>
      <c r="H77" s="27" t="s">
        <v>207</v>
      </c>
      <c r="I77" s="5">
        <v>60000</v>
      </c>
      <c r="J77" s="2" t="s">
        <v>4</v>
      </c>
      <c r="K77" s="2" t="s">
        <v>5</v>
      </c>
      <c r="L77" s="300">
        <v>25</v>
      </c>
      <c r="M77" s="2" t="s">
        <v>7</v>
      </c>
      <c r="N77" s="6" t="s">
        <v>5</v>
      </c>
      <c r="O77" s="6">
        <v>12</v>
      </c>
      <c r="P77" s="6" t="s">
        <v>9</v>
      </c>
      <c r="Q77" s="6"/>
      <c r="R77" s="6"/>
      <c r="S77" s="202" t="s">
        <v>8</v>
      </c>
      <c r="T77" s="32">
        <f>I77*L77*O77</f>
        <v>18000000</v>
      </c>
      <c r="U77" s="5"/>
    </row>
    <row r="78" spans="1:21" s="2" customFormat="1" ht="20.100000000000001" customHeight="1" x14ac:dyDescent="0.25">
      <c r="A78" s="50"/>
      <c r="B78" s="174"/>
      <c r="C78" s="83" t="s">
        <v>243</v>
      </c>
      <c r="D78" s="84">
        <v>408963560</v>
      </c>
      <c r="E78" s="85">
        <f>T78</f>
        <v>303872960</v>
      </c>
      <c r="F78" s="365">
        <f t="shared" ref="F78:F92" si="5">E78-D78</f>
        <v>-105090600</v>
      </c>
      <c r="G78" s="170">
        <f>F78/T78*100</f>
        <v>-34.583728673982705</v>
      </c>
      <c r="H78" s="366" t="s">
        <v>347</v>
      </c>
      <c r="I78" s="87">
        <f>SUM(T56:T73)</f>
        <v>3038729610</v>
      </c>
      <c r="J78" s="86" t="s">
        <v>4</v>
      </c>
      <c r="K78" s="86" t="s">
        <v>5</v>
      </c>
      <c r="L78" s="367">
        <v>0.1</v>
      </c>
      <c r="M78" s="86"/>
      <c r="N78" s="88"/>
      <c r="O78" s="88"/>
      <c r="P78" s="88"/>
      <c r="Q78" s="88"/>
      <c r="R78" s="88"/>
      <c r="S78" s="89" t="s">
        <v>8</v>
      </c>
      <c r="T78" s="90">
        <f>ROUND(I78*L78,-1)</f>
        <v>303872960</v>
      </c>
    </row>
    <row r="79" spans="1:21" s="2" customFormat="1" ht="20.100000000000001" customHeight="1" x14ac:dyDescent="0.25">
      <c r="A79" s="363" t="s">
        <v>208</v>
      </c>
      <c r="B79" s="71"/>
      <c r="C79" s="358"/>
      <c r="D79" s="7">
        <f>D80</f>
        <v>0</v>
      </c>
      <c r="E79" s="70">
        <f>E80</f>
        <v>0</v>
      </c>
      <c r="F79" s="364">
        <f t="shared" si="5"/>
        <v>0</v>
      </c>
      <c r="G79" s="152">
        <v>0</v>
      </c>
      <c r="H79" s="169"/>
      <c r="I79" s="72" t="s">
        <v>209</v>
      </c>
      <c r="J79" s="71"/>
      <c r="K79" s="71"/>
      <c r="L79" s="142"/>
      <c r="M79" s="71"/>
      <c r="N79" s="142"/>
      <c r="O79" s="142"/>
      <c r="P79" s="142"/>
      <c r="Q79" s="142"/>
      <c r="R79" s="142"/>
      <c r="S79" s="71"/>
      <c r="T79" s="73"/>
    </row>
    <row r="80" spans="1:21" s="2" customFormat="1" ht="20.100000000000001" customHeight="1" x14ac:dyDescent="0.25">
      <c r="A80" s="55"/>
      <c r="B80" s="12" t="s">
        <v>210</v>
      </c>
      <c r="C80" s="350"/>
      <c r="D80" s="8">
        <f>D81+D82</f>
        <v>0</v>
      </c>
      <c r="E80" s="9">
        <f>E82+E81</f>
        <v>0</v>
      </c>
      <c r="F80" s="44">
        <f t="shared" si="5"/>
        <v>0</v>
      </c>
      <c r="G80" s="155">
        <v>0</v>
      </c>
      <c r="H80" s="10"/>
      <c r="I80" s="11"/>
      <c r="J80" s="12"/>
      <c r="K80" s="12"/>
      <c r="L80" s="13"/>
      <c r="M80" s="12"/>
      <c r="N80" s="13"/>
      <c r="O80" s="13"/>
      <c r="P80" s="13"/>
      <c r="Q80" s="13"/>
      <c r="R80" s="13"/>
      <c r="S80" s="12"/>
      <c r="T80" s="14"/>
    </row>
    <row r="81" spans="1:20" s="2" customFormat="1" ht="20.100000000000001" customHeight="1" x14ac:dyDescent="0.25">
      <c r="A81" s="56"/>
      <c r="B81" s="20"/>
      <c r="C81" s="199" t="s">
        <v>211</v>
      </c>
      <c r="D81" s="17">
        <v>0</v>
      </c>
      <c r="E81" s="18">
        <v>0</v>
      </c>
      <c r="F81" s="46">
        <f t="shared" si="5"/>
        <v>0</v>
      </c>
      <c r="G81" s="155">
        <v>0</v>
      </c>
      <c r="H81" s="45"/>
      <c r="I81" s="19"/>
      <c r="J81" s="20"/>
      <c r="K81" s="20"/>
      <c r="L81" s="21"/>
      <c r="M81" s="20"/>
      <c r="N81" s="21"/>
      <c r="O81" s="21"/>
      <c r="P81" s="21"/>
      <c r="Q81" s="21"/>
      <c r="R81" s="21"/>
      <c r="S81" s="22"/>
      <c r="T81" s="37"/>
    </row>
    <row r="82" spans="1:20" s="2" customFormat="1" ht="20.100000000000001" customHeight="1" x14ac:dyDescent="0.25">
      <c r="A82" s="56"/>
      <c r="B82" s="185"/>
      <c r="C82" s="199" t="s">
        <v>212</v>
      </c>
      <c r="D82" s="17">
        <v>0</v>
      </c>
      <c r="E82" s="18">
        <v>0</v>
      </c>
      <c r="F82" s="46">
        <f t="shared" si="5"/>
        <v>0</v>
      </c>
      <c r="G82" s="155">
        <v>0</v>
      </c>
      <c r="H82" s="45"/>
      <c r="I82" s="19"/>
      <c r="J82" s="20"/>
      <c r="K82" s="20"/>
      <c r="L82" s="21"/>
      <c r="M82" s="20"/>
      <c r="N82" s="21"/>
      <c r="O82" s="21"/>
      <c r="P82" s="21"/>
      <c r="Q82" s="21"/>
      <c r="R82" s="21"/>
      <c r="S82" s="22"/>
      <c r="T82" s="37"/>
    </row>
    <row r="83" spans="1:20" s="2" customFormat="1" ht="20.100000000000001" customHeight="1" x14ac:dyDescent="0.25">
      <c r="A83" s="193" t="s">
        <v>213</v>
      </c>
      <c r="B83" s="12"/>
      <c r="C83" s="194"/>
      <c r="D83" s="8">
        <f>D84</f>
        <v>386455061</v>
      </c>
      <c r="E83" s="9">
        <f>E84</f>
        <v>224642170</v>
      </c>
      <c r="F83" s="44">
        <f t="shared" si="5"/>
        <v>-161812891</v>
      </c>
      <c r="G83" s="155">
        <f>E83/D83*100</f>
        <v>58.128924335655164</v>
      </c>
      <c r="H83" s="10"/>
      <c r="I83" s="11"/>
      <c r="J83" s="12"/>
      <c r="K83" s="12"/>
      <c r="L83" s="13"/>
      <c r="M83" s="12"/>
      <c r="N83" s="13"/>
      <c r="O83" s="13"/>
      <c r="P83" s="13"/>
      <c r="Q83" s="13"/>
      <c r="R83" s="13"/>
      <c r="S83" s="12"/>
      <c r="T83" s="14"/>
    </row>
    <row r="84" spans="1:20" s="2" customFormat="1" ht="20.100000000000001" customHeight="1" x14ac:dyDescent="0.25">
      <c r="A84" s="55"/>
      <c r="B84" s="20" t="s">
        <v>214</v>
      </c>
      <c r="C84" s="57"/>
      <c r="D84" s="17">
        <f>D85+D86+D87</f>
        <v>386455061</v>
      </c>
      <c r="E84" s="18">
        <f>E85+E86+E87</f>
        <v>224642170</v>
      </c>
      <c r="F84" s="46">
        <f t="shared" si="5"/>
        <v>-161812891</v>
      </c>
      <c r="G84" s="155">
        <f>E84/D84*100</f>
        <v>58.128924335655164</v>
      </c>
      <c r="H84" s="45"/>
      <c r="I84" s="19"/>
      <c r="J84" s="20"/>
      <c r="K84" s="20"/>
      <c r="L84" s="21"/>
      <c r="M84" s="20"/>
      <c r="N84" s="21"/>
      <c r="O84" s="21"/>
      <c r="P84" s="21"/>
      <c r="Q84" s="21"/>
      <c r="R84" s="21"/>
      <c r="S84" s="20"/>
      <c r="T84" s="37"/>
    </row>
    <row r="85" spans="1:20" s="2" customFormat="1" ht="20.100000000000001" customHeight="1" x14ac:dyDescent="0.25">
      <c r="A85" s="56"/>
      <c r="B85" s="49"/>
      <c r="C85" s="200" t="s">
        <v>215</v>
      </c>
      <c r="D85" s="17">
        <v>386455061</v>
      </c>
      <c r="E85" s="18">
        <v>224642170</v>
      </c>
      <c r="F85" s="46">
        <f t="shared" si="5"/>
        <v>-161812891</v>
      </c>
      <c r="G85" s="155">
        <f>E85/D85*100</f>
        <v>58.128924335655164</v>
      </c>
      <c r="H85" s="45"/>
      <c r="I85" s="19"/>
      <c r="J85" s="20"/>
      <c r="K85" s="20"/>
      <c r="L85" s="21"/>
      <c r="M85" s="20"/>
      <c r="N85" s="21"/>
      <c r="O85" s="21"/>
      <c r="P85" s="21"/>
      <c r="Q85" s="21"/>
      <c r="R85" s="21"/>
      <c r="S85" s="22"/>
      <c r="T85" s="37"/>
    </row>
    <row r="86" spans="1:20" s="2" customFormat="1" ht="20.100000000000001" customHeight="1" x14ac:dyDescent="0.25">
      <c r="A86" s="56"/>
      <c r="B86" s="185"/>
      <c r="C86" s="200" t="s">
        <v>216</v>
      </c>
      <c r="D86" s="17">
        <v>0</v>
      </c>
      <c r="E86" s="18">
        <v>0</v>
      </c>
      <c r="F86" s="46">
        <f t="shared" si="5"/>
        <v>0</v>
      </c>
      <c r="G86" s="155">
        <v>0</v>
      </c>
      <c r="H86" s="45"/>
      <c r="I86" s="19"/>
      <c r="J86" s="20"/>
      <c r="K86" s="20"/>
      <c r="L86" s="21"/>
      <c r="M86" s="20"/>
      <c r="N86" s="21"/>
      <c r="O86" s="21"/>
      <c r="P86" s="21"/>
      <c r="Q86" s="21"/>
      <c r="R86" s="21"/>
      <c r="S86" s="22"/>
      <c r="T86" s="37"/>
    </row>
    <row r="87" spans="1:20" s="2" customFormat="1" ht="20.100000000000001" customHeight="1" x14ac:dyDescent="0.25">
      <c r="A87" s="56"/>
      <c r="B87" s="185"/>
      <c r="C87" s="200" t="s">
        <v>320</v>
      </c>
      <c r="D87" s="17">
        <v>0</v>
      </c>
      <c r="E87" s="18">
        <v>0</v>
      </c>
      <c r="F87" s="46">
        <f t="shared" si="5"/>
        <v>0</v>
      </c>
      <c r="G87" s="155">
        <v>0</v>
      </c>
      <c r="H87" s="45"/>
      <c r="I87" s="19"/>
      <c r="J87" s="20"/>
      <c r="K87" s="20"/>
      <c r="L87" s="21"/>
      <c r="M87" s="20"/>
      <c r="N87" s="21"/>
      <c r="O87" s="21"/>
      <c r="P87" s="21"/>
      <c r="Q87" s="21"/>
      <c r="R87" s="21"/>
      <c r="S87" s="22"/>
      <c r="T87" s="37"/>
    </row>
    <row r="88" spans="1:20" s="2" customFormat="1" ht="20.100000000000001" customHeight="1" x14ac:dyDescent="0.25">
      <c r="A88" s="448" t="s">
        <v>217</v>
      </c>
      <c r="B88" s="449"/>
      <c r="C88" s="443"/>
      <c r="D88" s="8">
        <f>D89</f>
        <v>131027049</v>
      </c>
      <c r="E88" s="9">
        <f>E89</f>
        <v>127029830</v>
      </c>
      <c r="F88" s="46">
        <f t="shared" si="5"/>
        <v>-3997219</v>
      </c>
      <c r="G88" s="155">
        <f>E88/D88*100</f>
        <v>96.949317693936621</v>
      </c>
      <c r="H88" s="10"/>
      <c r="I88" s="11"/>
      <c r="J88" s="12"/>
      <c r="K88" s="12"/>
      <c r="L88" s="13"/>
      <c r="M88" s="12"/>
      <c r="N88" s="13"/>
      <c r="O88" s="13"/>
      <c r="P88" s="13"/>
      <c r="Q88" s="13"/>
      <c r="R88" s="13"/>
      <c r="S88" s="12"/>
      <c r="T88" s="14"/>
    </row>
    <row r="89" spans="1:20" s="2" customFormat="1" ht="20.100000000000001" customHeight="1" x14ac:dyDescent="0.25">
      <c r="A89" s="15"/>
      <c r="B89" s="442" t="s">
        <v>218</v>
      </c>
      <c r="C89" s="443"/>
      <c r="D89" s="17">
        <f>D90+D91+D94+D92</f>
        <v>131027049</v>
      </c>
      <c r="E89" s="18">
        <f>E90+E91+E92+E94</f>
        <v>127029830</v>
      </c>
      <c r="F89" s="46">
        <f t="shared" si="5"/>
        <v>-3997219</v>
      </c>
      <c r="G89" s="155">
        <f>E89/D89*100</f>
        <v>96.949317693936621</v>
      </c>
      <c r="H89" s="45"/>
      <c r="I89" s="19"/>
      <c r="J89" s="20"/>
      <c r="K89" s="20"/>
      <c r="L89" s="21"/>
      <c r="M89" s="20"/>
      <c r="N89" s="21"/>
      <c r="O89" s="21"/>
      <c r="P89" s="21"/>
      <c r="Q89" s="21"/>
      <c r="R89" s="21"/>
      <c r="S89" s="20"/>
      <c r="T89" s="37"/>
    </row>
    <row r="90" spans="1:20" s="2" customFormat="1" ht="20.100000000000001" customHeight="1" x14ac:dyDescent="0.25">
      <c r="A90" s="16"/>
      <c r="B90" s="199"/>
      <c r="C90" s="195" t="s">
        <v>219</v>
      </c>
      <c r="D90" s="8">
        <v>0</v>
      </c>
      <c r="E90" s="9">
        <v>0</v>
      </c>
      <c r="F90" s="46">
        <f t="shared" si="5"/>
        <v>0</v>
      </c>
      <c r="G90" s="155">
        <v>0</v>
      </c>
      <c r="H90" s="10"/>
      <c r="I90" s="11"/>
      <c r="J90" s="12"/>
      <c r="K90" s="12"/>
      <c r="L90" s="13"/>
      <c r="M90" s="12"/>
      <c r="N90" s="13"/>
      <c r="O90" s="13"/>
      <c r="P90" s="13"/>
      <c r="Q90" s="13"/>
      <c r="R90" s="13"/>
      <c r="S90" s="42"/>
      <c r="T90" s="14"/>
    </row>
    <row r="91" spans="1:20" s="2" customFormat="1" ht="20.100000000000001" customHeight="1" x14ac:dyDescent="0.25">
      <c r="A91" s="16"/>
      <c r="B91" s="3"/>
      <c r="C91" s="195" t="s">
        <v>220</v>
      </c>
      <c r="D91" s="8">
        <v>128850</v>
      </c>
      <c r="E91" s="9">
        <f>T91</f>
        <v>99830</v>
      </c>
      <c r="F91" s="180">
        <f t="shared" si="5"/>
        <v>-29020</v>
      </c>
      <c r="G91" s="155">
        <f>E91/D91*100</f>
        <v>77.477687233216912</v>
      </c>
      <c r="H91" s="45" t="s">
        <v>319</v>
      </c>
      <c r="I91" s="19"/>
      <c r="J91" s="20"/>
      <c r="K91" s="20"/>
      <c r="L91" s="21"/>
      <c r="M91" s="20"/>
      <c r="N91" s="21"/>
      <c r="O91" s="21"/>
      <c r="P91" s="21"/>
      <c r="Q91" s="21"/>
      <c r="R91" s="21"/>
      <c r="S91" s="20" t="s">
        <v>8</v>
      </c>
      <c r="T91" s="37">
        <v>99830</v>
      </c>
    </row>
    <row r="92" spans="1:20" s="2" customFormat="1" ht="20.100000000000001" customHeight="1" x14ac:dyDescent="0.25">
      <c r="A92" s="16"/>
      <c r="B92" s="3"/>
      <c r="C92" s="35" t="s">
        <v>385</v>
      </c>
      <c r="D92" s="25">
        <v>55680000</v>
      </c>
      <c r="E92" s="25">
        <f>T92+T93</f>
        <v>55680000</v>
      </c>
      <c r="F92" s="192">
        <f t="shared" si="5"/>
        <v>0</v>
      </c>
      <c r="G92" s="153">
        <v>0</v>
      </c>
      <c r="H92" s="45" t="s">
        <v>318</v>
      </c>
      <c r="I92" s="282">
        <v>50000</v>
      </c>
      <c r="J92" s="302" t="s">
        <v>4</v>
      </c>
      <c r="K92" s="302" t="s">
        <v>5</v>
      </c>
      <c r="L92" s="299">
        <v>91</v>
      </c>
      <c r="M92" s="302" t="s">
        <v>7</v>
      </c>
      <c r="N92" s="21" t="s">
        <v>5</v>
      </c>
      <c r="O92" s="21">
        <v>12</v>
      </c>
      <c r="P92" s="21" t="s">
        <v>9</v>
      </c>
      <c r="Q92" s="21"/>
      <c r="R92" s="21"/>
      <c r="S92" s="20" t="s">
        <v>8</v>
      </c>
      <c r="T92" s="37">
        <f>I92*L92*O92</f>
        <v>54600000</v>
      </c>
    </row>
    <row r="93" spans="1:20" s="2" customFormat="1" ht="20.100000000000001" customHeight="1" x14ac:dyDescent="0.25">
      <c r="A93" s="16"/>
      <c r="B93" s="3"/>
      <c r="C93" s="198"/>
      <c r="D93" s="24"/>
      <c r="E93" s="25"/>
      <c r="F93" s="4"/>
      <c r="G93" s="154"/>
      <c r="H93" s="27" t="s">
        <v>317</v>
      </c>
      <c r="I93" s="283">
        <v>30000</v>
      </c>
      <c r="J93" s="340" t="s">
        <v>4</v>
      </c>
      <c r="K93" s="340" t="s">
        <v>5</v>
      </c>
      <c r="L93" s="300">
        <v>3</v>
      </c>
      <c r="M93" s="340" t="s">
        <v>7</v>
      </c>
      <c r="N93" s="6" t="s">
        <v>5</v>
      </c>
      <c r="O93" s="6">
        <v>12</v>
      </c>
      <c r="P93" s="6" t="s">
        <v>9</v>
      </c>
      <c r="Q93" s="6"/>
      <c r="R93" s="6"/>
      <c r="S93" s="202" t="s">
        <v>8</v>
      </c>
      <c r="T93" s="32">
        <f>I93*L93*O93</f>
        <v>1080000</v>
      </c>
    </row>
    <row r="94" spans="1:20" s="2" customFormat="1" ht="20.100000000000001" customHeight="1" x14ac:dyDescent="0.25">
      <c r="A94" s="16"/>
      <c r="C94" s="199" t="s">
        <v>244</v>
      </c>
      <c r="D94" s="17">
        <v>75218199</v>
      </c>
      <c r="E94" s="18">
        <f>T94+T95+T96+T97+T98+T105+T106+T107+T108+T109+T110</f>
        <v>71250000</v>
      </c>
      <c r="F94" s="67">
        <f>E94-D94</f>
        <v>-3968199</v>
      </c>
      <c r="G94" s="153">
        <f>E94/D94*100</f>
        <v>94.724416360992635</v>
      </c>
      <c r="H94" s="45" t="s">
        <v>342</v>
      </c>
      <c r="I94" s="282">
        <v>32000</v>
      </c>
      <c r="J94" s="302" t="s">
        <v>4</v>
      </c>
      <c r="K94" s="302" t="s">
        <v>5</v>
      </c>
      <c r="L94" s="420">
        <v>100</v>
      </c>
      <c r="M94" s="302" t="s">
        <v>7</v>
      </c>
      <c r="N94" s="21"/>
      <c r="O94" s="21"/>
      <c r="P94" s="21"/>
      <c r="Q94" s="21"/>
      <c r="R94" s="21"/>
      <c r="S94" s="20" t="s">
        <v>8</v>
      </c>
      <c r="T94" s="37">
        <f>I94*L94</f>
        <v>3200000</v>
      </c>
    </row>
    <row r="95" spans="1:20" s="2" customFormat="1" ht="19.5" customHeight="1" x14ac:dyDescent="0.25">
      <c r="A95" s="16"/>
      <c r="C95" s="352"/>
      <c r="D95" s="24"/>
      <c r="E95" s="25"/>
      <c r="F95" s="4"/>
      <c r="G95" s="154"/>
      <c r="H95" s="27" t="s">
        <v>361</v>
      </c>
      <c r="I95" s="283">
        <v>15000</v>
      </c>
      <c r="J95" s="340" t="s">
        <v>4</v>
      </c>
      <c r="K95" s="340" t="s">
        <v>5</v>
      </c>
      <c r="L95" s="347">
        <v>100</v>
      </c>
      <c r="M95" s="340" t="s">
        <v>7</v>
      </c>
      <c r="N95" s="6"/>
      <c r="O95" s="6"/>
      <c r="P95" s="6"/>
      <c r="Q95" s="6"/>
      <c r="R95" s="6"/>
      <c r="S95" s="2" t="s">
        <v>8</v>
      </c>
      <c r="T95" s="32">
        <f>I95*L95</f>
        <v>1500000</v>
      </c>
    </row>
    <row r="96" spans="1:20" s="2" customFormat="1" ht="19.5" customHeight="1" x14ac:dyDescent="0.25">
      <c r="A96" s="16"/>
      <c r="C96" s="198"/>
      <c r="D96" s="24"/>
      <c r="E96" s="25"/>
      <c r="F96" s="4"/>
      <c r="G96" s="154"/>
      <c r="H96" s="27" t="s">
        <v>316</v>
      </c>
      <c r="I96" s="344">
        <v>100000</v>
      </c>
      <c r="J96" s="340" t="s">
        <v>4</v>
      </c>
      <c r="K96" s="340" t="s">
        <v>5</v>
      </c>
      <c r="L96" s="347">
        <v>5</v>
      </c>
      <c r="M96" s="340" t="s">
        <v>7</v>
      </c>
      <c r="N96" s="6"/>
      <c r="O96" s="6"/>
      <c r="P96" s="6"/>
      <c r="Q96" s="6"/>
      <c r="R96" s="6"/>
      <c r="S96" s="2" t="s">
        <v>8</v>
      </c>
      <c r="T96" s="32">
        <f>I96*L96</f>
        <v>500000</v>
      </c>
    </row>
    <row r="97" spans="1:20" s="2" customFormat="1" ht="19.5" customHeight="1" x14ac:dyDescent="0.25">
      <c r="A97" s="16"/>
      <c r="C97" s="352"/>
      <c r="D97" s="24"/>
      <c r="E97" s="25"/>
      <c r="F97" s="4"/>
      <c r="G97" s="154"/>
      <c r="H97" s="27" t="s">
        <v>360</v>
      </c>
      <c r="I97" s="344">
        <v>50000</v>
      </c>
      <c r="J97" s="340" t="s">
        <v>4</v>
      </c>
      <c r="K97" s="340" t="s">
        <v>5</v>
      </c>
      <c r="L97" s="347">
        <v>5</v>
      </c>
      <c r="M97" s="340" t="s">
        <v>7</v>
      </c>
      <c r="N97" s="6"/>
      <c r="O97" s="6"/>
      <c r="P97" s="6"/>
      <c r="Q97" s="6"/>
      <c r="R97" s="6"/>
      <c r="S97" s="2" t="s">
        <v>8</v>
      </c>
      <c r="T97" s="32">
        <f>I97*L97</f>
        <v>250000</v>
      </c>
    </row>
    <row r="98" spans="1:20" s="2" customFormat="1" ht="20.100000000000001" customHeight="1" x14ac:dyDescent="0.25">
      <c r="A98" s="16"/>
      <c r="C98" s="198"/>
      <c r="D98" s="24"/>
      <c r="E98" s="25"/>
      <c r="F98" s="4"/>
      <c r="G98" s="154"/>
      <c r="H98" s="27" t="s">
        <v>315</v>
      </c>
      <c r="I98" s="353"/>
      <c r="J98" s="354"/>
      <c r="K98" s="354"/>
      <c r="L98" s="355"/>
      <c r="M98" s="354"/>
      <c r="N98" s="217"/>
      <c r="O98" s="217"/>
      <c r="P98" s="217"/>
      <c r="Q98" s="217"/>
      <c r="R98" s="217"/>
      <c r="S98" s="60" t="s">
        <v>8</v>
      </c>
      <c r="T98" s="32">
        <v>6000000</v>
      </c>
    </row>
    <row r="99" spans="1:20" s="2" customFormat="1" ht="20.100000000000001" customHeight="1" x14ac:dyDescent="0.25">
      <c r="A99" s="16"/>
      <c r="C99" s="198"/>
      <c r="D99" s="24"/>
      <c r="E99" s="25"/>
      <c r="F99" s="4"/>
      <c r="G99" s="154"/>
      <c r="H99" s="206" t="s">
        <v>314</v>
      </c>
      <c r="I99" s="283">
        <v>16480</v>
      </c>
      <c r="J99" s="340" t="s">
        <v>4</v>
      </c>
      <c r="K99" s="340" t="s">
        <v>5</v>
      </c>
      <c r="L99" s="300">
        <v>40</v>
      </c>
      <c r="M99" s="340" t="s">
        <v>10</v>
      </c>
      <c r="N99" s="6" t="s">
        <v>5</v>
      </c>
      <c r="O99" s="6">
        <v>6</v>
      </c>
      <c r="P99" s="6" t="s">
        <v>9</v>
      </c>
      <c r="Q99" s="204" t="s">
        <v>310</v>
      </c>
      <c r="R99" s="216">
        <v>0.2</v>
      </c>
      <c r="S99" s="205" t="s">
        <v>8</v>
      </c>
      <c r="T99" s="203">
        <f t="shared" ref="T99:T104" si="6">ROUNDDOWN(I99*L99*O99*R99,-1)</f>
        <v>791040</v>
      </c>
    </row>
    <row r="100" spans="1:20" s="2" customFormat="1" ht="20.100000000000001" customHeight="1" x14ac:dyDescent="0.25">
      <c r="A100" s="16"/>
      <c r="C100" s="198"/>
      <c r="D100" s="24"/>
      <c r="E100" s="25"/>
      <c r="F100" s="4"/>
      <c r="G100" s="154"/>
      <c r="H100" s="206" t="s">
        <v>313</v>
      </c>
      <c r="I100" s="283">
        <v>11780</v>
      </c>
      <c r="J100" s="340" t="s">
        <v>4</v>
      </c>
      <c r="K100" s="340" t="s">
        <v>5</v>
      </c>
      <c r="L100" s="300">
        <v>120</v>
      </c>
      <c r="M100" s="340" t="s">
        <v>10</v>
      </c>
      <c r="N100" s="6" t="s">
        <v>5</v>
      </c>
      <c r="O100" s="6">
        <v>12</v>
      </c>
      <c r="P100" s="6" t="s">
        <v>9</v>
      </c>
      <c r="Q100" s="204" t="s">
        <v>310</v>
      </c>
      <c r="R100" s="216">
        <v>0.2</v>
      </c>
      <c r="S100" s="205" t="s">
        <v>8</v>
      </c>
      <c r="T100" s="203">
        <f t="shared" si="6"/>
        <v>3392640</v>
      </c>
    </row>
    <row r="101" spans="1:20" s="2" customFormat="1" ht="20.100000000000001" customHeight="1" x14ac:dyDescent="0.25">
      <c r="A101" s="16"/>
      <c r="C101" s="198"/>
      <c r="D101" s="24"/>
      <c r="E101" s="25"/>
      <c r="F101" s="4"/>
      <c r="G101" s="154"/>
      <c r="H101" s="206" t="s">
        <v>312</v>
      </c>
      <c r="I101" s="283">
        <v>16480</v>
      </c>
      <c r="J101" s="340" t="s">
        <v>4</v>
      </c>
      <c r="K101" s="340" t="s">
        <v>5</v>
      </c>
      <c r="L101" s="300">
        <v>30</v>
      </c>
      <c r="M101" s="340" t="s">
        <v>10</v>
      </c>
      <c r="N101" s="6" t="s">
        <v>5</v>
      </c>
      <c r="O101" s="6">
        <v>6</v>
      </c>
      <c r="P101" s="6" t="s">
        <v>9</v>
      </c>
      <c r="Q101" s="204" t="s">
        <v>310</v>
      </c>
      <c r="R101" s="216">
        <v>0.12</v>
      </c>
      <c r="S101" s="205" t="s">
        <v>8</v>
      </c>
      <c r="T101" s="203">
        <f t="shared" si="6"/>
        <v>355960</v>
      </c>
    </row>
    <row r="102" spans="1:20" s="2" customFormat="1" ht="20.100000000000001" customHeight="1" x14ac:dyDescent="0.25">
      <c r="A102" s="16"/>
      <c r="C102" s="198"/>
      <c r="D102" s="24"/>
      <c r="E102" s="25"/>
      <c r="F102" s="4"/>
      <c r="G102" s="154"/>
      <c r="H102" s="206" t="s">
        <v>311</v>
      </c>
      <c r="I102" s="283">
        <v>11780</v>
      </c>
      <c r="J102" s="340" t="s">
        <v>4</v>
      </c>
      <c r="K102" s="340" t="s">
        <v>5</v>
      </c>
      <c r="L102" s="300">
        <v>58</v>
      </c>
      <c r="M102" s="340" t="s">
        <v>10</v>
      </c>
      <c r="N102" s="6" t="s">
        <v>5</v>
      </c>
      <c r="O102" s="6">
        <v>12</v>
      </c>
      <c r="P102" s="6" t="s">
        <v>9</v>
      </c>
      <c r="Q102" s="204" t="s">
        <v>310</v>
      </c>
      <c r="R102" s="216">
        <v>0.12</v>
      </c>
      <c r="S102" s="205" t="s">
        <v>8</v>
      </c>
      <c r="T102" s="203">
        <f t="shared" si="6"/>
        <v>983860</v>
      </c>
    </row>
    <row r="103" spans="1:20" s="2" customFormat="1" ht="20.100000000000001" customHeight="1" x14ac:dyDescent="0.25">
      <c r="A103" s="16"/>
      <c r="C103" s="198"/>
      <c r="D103" s="24"/>
      <c r="E103" s="25"/>
      <c r="F103" s="4"/>
      <c r="G103" s="154"/>
      <c r="H103" s="206" t="s">
        <v>312</v>
      </c>
      <c r="I103" s="283">
        <v>16480</v>
      </c>
      <c r="J103" s="340" t="s">
        <v>4</v>
      </c>
      <c r="K103" s="340" t="s">
        <v>5</v>
      </c>
      <c r="L103" s="300">
        <v>30</v>
      </c>
      <c r="M103" s="340" t="s">
        <v>10</v>
      </c>
      <c r="N103" s="6" t="s">
        <v>5</v>
      </c>
      <c r="O103" s="6">
        <v>6</v>
      </c>
      <c r="P103" s="6" t="s">
        <v>9</v>
      </c>
      <c r="Q103" s="204" t="s">
        <v>310</v>
      </c>
      <c r="R103" s="216">
        <v>0.08</v>
      </c>
      <c r="S103" s="205" t="s">
        <v>8</v>
      </c>
      <c r="T103" s="203">
        <f t="shared" si="6"/>
        <v>237310</v>
      </c>
    </row>
    <row r="104" spans="1:20" s="2" customFormat="1" ht="20.100000000000001" customHeight="1" x14ac:dyDescent="0.25">
      <c r="A104" s="16"/>
      <c r="B104" s="29"/>
      <c r="C104" s="360"/>
      <c r="D104" s="24"/>
      <c r="E104" s="25"/>
      <c r="F104" s="58"/>
      <c r="G104" s="154"/>
      <c r="H104" s="206" t="s">
        <v>311</v>
      </c>
      <c r="I104" s="310">
        <v>11780</v>
      </c>
      <c r="J104" s="281" t="s">
        <v>4</v>
      </c>
      <c r="K104" s="281" t="s">
        <v>5</v>
      </c>
      <c r="L104" s="304">
        <v>50</v>
      </c>
      <c r="M104" s="281" t="s">
        <v>10</v>
      </c>
      <c r="N104" s="30" t="s">
        <v>5</v>
      </c>
      <c r="O104" s="30">
        <v>12</v>
      </c>
      <c r="P104" s="30" t="s">
        <v>9</v>
      </c>
      <c r="Q104" s="225" t="s">
        <v>310</v>
      </c>
      <c r="R104" s="368">
        <v>0.08</v>
      </c>
      <c r="S104" s="224" t="s">
        <v>8</v>
      </c>
      <c r="T104" s="203">
        <f t="shared" si="6"/>
        <v>565440</v>
      </c>
    </row>
    <row r="105" spans="1:20" s="2" customFormat="1" ht="20.100000000000001" customHeight="1" x14ac:dyDescent="0.25">
      <c r="A105" s="50"/>
      <c r="B105" s="54"/>
      <c r="C105" s="59"/>
      <c r="D105" s="51"/>
      <c r="E105" s="52"/>
      <c r="F105" s="277"/>
      <c r="G105" s="278"/>
      <c r="H105" s="369" t="s">
        <v>382</v>
      </c>
      <c r="I105" s="351">
        <v>5000000</v>
      </c>
      <c r="J105" s="322" t="s">
        <v>4</v>
      </c>
      <c r="K105" s="322" t="s">
        <v>5</v>
      </c>
      <c r="L105" s="370">
        <v>1</v>
      </c>
      <c r="M105" s="322" t="s">
        <v>13</v>
      </c>
      <c r="N105" s="423"/>
      <c r="O105" s="423"/>
      <c r="P105" s="423"/>
      <c r="Q105" s="423"/>
      <c r="R105" s="423"/>
      <c r="S105" s="279" t="s">
        <v>8</v>
      </c>
      <c r="T105" s="371">
        <f>I105*L105</f>
        <v>5000000</v>
      </c>
    </row>
    <row r="106" spans="1:20" s="2" customFormat="1" ht="20.100000000000001" customHeight="1" x14ac:dyDescent="0.25">
      <c r="A106" s="16"/>
      <c r="B106" s="29"/>
      <c r="C106" s="412"/>
      <c r="D106" s="24"/>
      <c r="E106" s="25"/>
      <c r="F106" s="58"/>
      <c r="G106" s="154"/>
      <c r="H106" s="286" t="s">
        <v>348</v>
      </c>
      <c r="I106" s="310">
        <v>50000</v>
      </c>
      <c r="J106" s="281" t="s">
        <v>4</v>
      </c>
      <c r="K106" s="281" t="s">
        <v>5</v>
      </c>
      <c r="L106" s="304">
        <v>30</v>
      </c>
      <c r="M106" s="281" t="s">
        <v>7</v>
      </c>
      <c r="N106" s="30" t="s">
        <v>5</v>
      </c>
      <c r="O106" s="30">
        <v>12</v>
      </c>
      <c r="P106" s="30" t="s">
        <v>9</v>
      </c>
      <c r="Q106" s="30"/>
      <c r="R106" s="30"/>
      <c r="S106" s="31" t="s">
        <v>8</v>
      </c>
      <c r="T106" s="32">
        <f>I106*L106*O106</f>
        <v>18000000</v>
      </c>
    </row>
    <row r="107" spans="1:20" s="2" customFormat="1" ht="20.100000000000001" customHeight="1" x14ac:dyDescent="0.25">
      <c r="A107" s="16"/>
      <c r="B107" s="29"/>
      <c r="C107" s="412"/>
      <c r="D107" s="24"/>
      <c r="E107" s="25"/>
      <c r="F107" s="58"/>
      <c r="G107" s="154"/>
      <c r="H107" s="286" t="s">
        <v>381</v>
      </c>
      <c r="I107" s="310">
        <v>700000</v>
      </c>
      <c r="J107" s="281" t="s">
        <v>4</v>
      </c>
      <c r="K107" s="281" t="s">
        <v>5</v>
      </c>
      <c r="L107" s="419">
        <v>6</v>
      </c>
      <c r="M107" s="281" t="s">
        <v>9</v>
      </c>
      <c r="N107" s="30"/>
      <c r="O107" s="30"/>
      <c r="P107" s="30"/>
      <c r="Q107" s="30"/>
      <c r="R107" s="30"/>
      <c r="S107" s="31" t="s">
        <v>8</v>
      </c>
      <c r="T107" s="183">
        <f>I107*L107</f>
        <v>4200000</v>
      </c>
    </row>
    <row r="108" spans="1:20" s="2" customFormat="1" ht="20.100000000000001" customHeight="1" x14ac:dyDescent="0.25">
      <c r="A108" s="16"/>
      <c r="B108" s="264"/>
      <c r="C108" s="425"/>
      <c r="D108" s="24"/>
      <c r="E108" s="25"/>
      <c r="F108" s="58"/>
      <c r="G108" s="154"/>
      <c r="H108" s="286" t="s">
        <v>384</v>
      </c>
      <c r="I108" s="310">
        <v>8000</v>
      </c>
      <c r="J108" s="281" t="s">
        <v>4</v>
      </c>
      <c r="K108" s="281" t="s">
        <v>5</v>
      </c>
      <c r="L108" s="304">
        <v>100</v>
      </c>
      <c r="M108" s="281" t="s">
        <v>7</v>
      </c>
      <c r="N108" s="30"/>
      <c r="O108" s="30"/>
      <c r="P108" s="30"/>
      <c r="Q108" s="30"/>
      <c r="R108" s="30"/>
      <c r="S108" s="31" t="s">
        <v>8</v>
      </c>
      <c r="T108" s="183">
        <f>I108*L108</f>
        <v>800000</v>
      </c>
    </row>
    <row r="109" spans="1:20" s="2" customFormat="1" ht="20.100000000000001" customHeight="1" x14ac:dyDescent="0.25">
      <c r="A109" s="16"/>
      <c r="B109" s="264"/>
      <c r="C109" s="315"/>
      <c r="D109" s="24"/>
      <c r="E109" s="25"/>
      <c r="F109" s="58"/>
      <c r="G109" s="154"/>
      <c r="H109" s="286" t="s">
        <v>383</v>
      </c>
      <c r="I109" s="310">
        <v>30000000</v>
      </c>
      <c r="J109" s="281" t="s">
        <v>4</v>
      </c>
      <c r="K109" s="281" t="s">
        <v>5</v>
      </c>
      <c r="L109" s="304">
        <v>1</v>
      </c>
      <c r="M109" s="281" t="s">
        <v>13</v>
      </c>
      <c r="N109" s="30"/>
      <c r="O109" s="30"/>
      <c r="P109" s="30"/>
      <c r="Q109" s="30"/>
      <c r="R109" s="30"/>
      <c r="S109" s="31" t="s">
        <v>8</v>
      </c>
      <c r="T109" s="183">
        <f>I109*L109</f>
        <v>30000000</v>
      </c>
    </row>
    <row r="110" spans="1:20" s="2" customFormat="1" ht="20.100000000000001" customHeight="1" x14ac:dyDescent="0.25">
      <c r="A110" s="184"/>
      <c r="B110" s="71"/>
      <c r="C110" s="314"/>
      <c r="D110" s="7"/>
      <c r="E110" s="70"/>
      <c r="F110" s="69"/>
      <c r="G110" s="152"/>
      <c r="H110" s="301" t="s">
        <v>309</v>
      </c>
      <c r="I110" s="72">
        <v>150000</v>
      </c>
      <c r="J110" s="71" t="s">
        <v>4</v>
      </c>
      <c r="K110" s="71" t="s">
        <v>5</v>
      </c>
      <c r="L110" s="142">
        <v>12</v>
      </c>
      <c r="M110" s="71" t="s">
        <v>9</v>
      </c>
      <c r="N110" s="142"/>
      <c r="O110" s="142"/>
      <c r="P110" s="142"/>
      <c r="Q110" s="142"/>
      <c r="R110" s="142"/>
      <c r="S110" s="71" t="s">
        <v>8</v>
      </c>
      <c r="T110" s="73">
        <f>I110*L110</f>
        <v>1800000</v>
      </c>
    </row>
    <row r="111" spans="1:20" s="2" customFormat="1" ht="20.100000000000001" customHeight="1" x14ac:dyDescent="0.25">
      <c r="A111" s="439" t="s">
        <v>247</v>
      </c>
      <c r="B111" s="440"/>
      <c r="C111" s="441"/>
      <c r="D111" s="7">
        <f>D112</f>
        <v>0</v>
      </c>
      <c r="E111" s="70">
        <f>E112</f>
        <v>0</v>
      </c>
      <c r="F111" s="215">
        <f>E111-D111</f>
        <v>0</v>
      </c>
      <c r="G111" s="152">
        <v>0</v>
      </c>
      <c r="H111" s="169"/>
      <c r="I111" s="72"/>
      <c r="J111" s="71"/>
      <c r="K111" s="71"/>
      <c r="L111" s="142"/>
      <c r="M111" s="71"/>
      <c r="N111" s="142"/>
      <c r="O111" s="142"/>
      <c r="P111" s="142"/>
      <c r="Q111" s="142"/>
      <c r="R111" s="142"/>
      <c r="S111" s="71"/>
      <c r="T111" s="73"/>
    </row>
    <row r="112" spans="1:20" s="2" customFormat="1" ht="20.100000000000001" customHeight="1" x14ac:dyDescent="0.25">
      <c r="A112" s="15"/>
      <c r="B112" s="442" t="s">
        <v>248</v>
      </c>
      <c r="C112" s="443"/>
      <c r="D112" s="17">
        <f>D113+D114</f>
        <v>0</v>
      </c>
      <c r="E112" s="18">
        <f>E113+E114</f>
        <v>0</v>
      </c>
      <c r="F112" s="46">
        <f>E112-D112</f>
        <v>0</v>
      </c>
      <c r="G112" s="155">
        <v>0</v>
      </c>
      <c r="H112" s="45"/>
      <c r="I112" s="19"/>
      <c r="J112" s="20"/>
      <c r="K112" s="20"/>
      <c r="L112" s="21"/>
      <c r="M112" s="20"/>
      <c r="N112" s="21"/>
      <c r="O112" s="21"/>
      <c r="P112" s="21"/>
      <c r="Q112" s="21"/>
      <c r="R112" s="21"/>
      <c r="S112" s="20"/>
      <c r="T112" s="37"/>
    </row>
    <row r="113" spans="1:20" s="2" customFormat="1" ht="20.100000000000001" customHeight="1" x14ac:dyDescent="0.25">
      <c r="A113" s="16"/>
      <c r="B113" s="361"/>
      <c r="C113" s="356" t="s">
        <v>249</v>
      </c>
      <c r="D113" s="8">
        <v>0</v>
      </c>
      <c r="E113" s="9">
        <v>0</v>
      </c>
      <c r="F113" s="46">
        <f>E113-D113</f>
        <v>0</v>
      </c>
      <c r="G113" s="155">
        <v>0</v>
      </c>
      <c r="H113" s="10"/>
      <c r="I113" s="11"/>
      <c r="J113" s="12"/>
      <c r="K113" s="12"/>
      <c r="L113" s="13"/>
      <c r="M113" s="12"/>
      <c r="N113" s="13"/>
      <c r="O113" s="13"/>
      <c r="P113" s="13"/>
      <c r="Q113" s="13"/>
      <c r="R113" s="13"/>
      <c r="S113" s="42"/>
      <c r="T113" s="14"/>
    </row>
    <row r="114" spans="1:20" s="2" customFormat="1" ht="20.100000000000001" customHeight="1" x14ac:dyDescent="0.25">
      <c r="A114" s="50"/>
      <c r="B114" s="54"/>
      <c r="C114" s="59" t="s">
        <v>250</v>
      </c>
      <c r="D114" s="51">
        <v>0</v>
      </c>
      <c r="E114" s="52">
        <v>0</v>
      </c>
      <c r="F114" s="176">
        <f>E114-D114</f>
        <v>0</v>
      </c>
      <c r="G114" s="170">
        <v>0</v>
      </c>
      <c r="H114" s="109"/>
      <c r="I114" s="53"/>
      <c r="J114" s="54"/>
      <c r="K114" s="54"/>
      <c r="L114" s="357"/>
      <c r="M114" s="54"/>
      <c r="N114" s="357"/>
      <c r="O114" s="357"/>
      <c r="P114" s="357"/>
      <c r="Q114" s="357"/>
      <c r="R114" s="357"/>
      <c r="S114" s="54"/>
      <c r="T114" s="110"/>
    </row>
    <row r="115" spans="1:20" s="2" customFormat="1" ht="20.100000000000001" customHeight="1" x14ac:dyDescent="0.25">
      <c r="C115" s="3"/>
      <c r="D115" s="4"/>
      <c r="E115" s="5"/>
      <c r="F115" s="4"/>
      <c r="G115" s="149"/>
      <c r="I115" s="5"/>
      <c r="L115" s="6"/>
      <c r="N115" s="6"/>
      <c r="O115" s="6"/>
      <c r="P115" s="6"/>
      <c r="Q115" s="6"/>
      <c r="R115" s="6"/>
      <c r="T115" s="5"/>
    </row>
    <row r="116" spans="1:20" s="2" customFormat="1" ht="20.100000000000001" customHeight="1" x14ac:dyDescent="0.25">
      <c r="C116" s="3"/>
      <c r="D116" s="4"/>
      <c r="E116" s="5"/>
      <c r="F116" s="4"/>
      <c r="G116" s="149"/>
      <c r="I116" s="5"/>
      <c r="L116" s="6"/>
      <c r="N116" s="6"/>
      <c r="O116" s="6"/>
      <c r="P116" s="6"/>
      <c r="Q116" s="6"/>
      <c r="R116" s="6"/>
      <c r="T116" s="5"/>
    </row>
    <row r="117" spans="1:20" s="2" customFormat="1" ht="20.100000000000001" customHeight="1" x14ac:dyDescent="0.25">
      <c r="C117" s="3"/>
      <c r="D117" s="4"/>
      <c r="E117" s="5"/>
      <c r="F117" s="4"/>
      <c r="G117" s="149"/>
      <c r="I117" s="5"/>
      <c r="L117" s="6"/>
      <c r="N117" s="6"/>
      <c r="O117" s="6"/>
      <c r="P117" s="6"/>
      <c r="Q117" s="6"/>
      <c r="R117" s="6"/>
      <c r="T117" s="5"/>
    </row>
    <row r="118" spans="1:20" s="2" customFormat="1" ht="20.100000000000001" customHeight="1" x14ac:dyDescent="0.25">
      <c r="C118" s="3"/>
      <c r="D118" s="4"/>
      <c r="E118" s="5"/>
      <c r="F118" s="4"/>
      <c r="G118" s="149"/>
      <c r="I118" s="5"/>
      <c r="L118" s="6"/>
      <c r="N118" s="6"/>
      <c r="O118" s="6"/>
      <c r="P118" s="6"/>
      <c r="Q118" s="6"/>
      <c r="R118" s="6"/>
      <c r="T118" s="5"/>
    </row>
    <row r="119" spans="1:20" s="2" customFormat="1" ht="20.100000000000001" customHeight="1" x14ac:dyDescent="0.25">
      <c r="C119" s="3"/>
      <c r="D119" s="4"/>
      <c r="E119" s="5"/>
      <c r="F119" s="4"/>
      <c r="G119" s="149"/>
      <c r="I119" s="5"/>
      <c r="L119" s="6"/>
      <c r="N119" s="6"/>
      <c r="O119" s="6"/>
      <c r="P119" s="6"/>
      <c r="Q119" s="6"/>
      <c r="R119" s="6"/>
      <c r="T119" s="5"/>
    </row>
    <row r="120" spans="1:20" s="2" customFormat="1" ht="20.100000000000001" customHeight="1" x14ac:dyDescent="0.25">
      <c r="C120" s="3"/>
      <c r="D120" s="4"/>
      <c r="E120" s="5"/>
      <c r="F120" s="4"/>
      <c r="G120" s="149"/>
      <c r="I120" s="5"/>
      <c r="L120" s="6"/>
      <c r="N120" s="6"/>
      <c r="O120" s="6"/>
      <c r="P120" s="6"/>
      <c r="Q120" s="6"/>
      <c r="R120" s="6"/>
      <c r="T120" s="5"/>
    </row>
    <row r="121" spans="1:20" s="2" customFormat="1" ht="20.100000000000001" customHeight="1" x14ac:dyDescent="0.25">
      <c r="C121" s="3"/>
      <c r="D121" s="4"/>
      <c r="E121" s="5"/>
      <c r="F121" s="4"/>
      <c r="G121" s="149"/>
      <c r="I121" s="5"/>
      <c r="L121" s="6"/>
      <c r="N121" s="6"/>
      <c r="O121" s="6"/>
      <c r="P121" s="6"/>
      <c r="Q121" s="6"/>
      <c r="R121" s="6"/>
      <c r="T121" s="5"/>
    </row>
    <row r="122" spans="1:20" s="2" customFormat="1" ht="20.100000000000001" customHeight="1" x14ac:dyDescent="0.25">
      <c r="C122" s="3"/>
      <c r="D122" s="4"/>
      <c r="E122" s="5"/>
      <c r="F122" s="4"/>
      <c r="G122" s="149"/>
      <c r="I122" s="5"/>
      <c r="L122" s="6"/>
      <c r="N122" s="6"/>
      <c r="O122" s="6"/>
      <c r="P122" s="6"/>
      <c r="Q122" s="6"/>
      <c r="R122" s="6"/>
      <c r="T122" s="5"/>
    </row>
    <row r="123" spans="1:20" s="2" customFormat="1" ht="20.100000000000001" customHeight="1" x14ac:dyDescent="0.25">
      <c r="C123" s="3"/>
      <c r="D123" s="4"/>
      <c r="E123" s="5"/>
      <c r="F123" s="4"/>
      <c r="G123" s="149"/>
      <c r="I123" s="5"/>
      <c r="L123" s="6"/>
      <c r="N123" s="6"/>
      <c r="O123" s="6"/>
      <c r="P123" s="6"/>
      <c r="Q123" s="6"/>
      <c r="R123" s="6"/>
      <c r="T123" s="5"/>
    </row>
  </sheetData>
  <mergeCells count="21">
    <mergeCell ref="A1:T1"/>
    <mergeCell ref="A5:C5"/>
    <mergeCell ref="A6:C6"/>
    <mergeCell ref="B7:C7"/>
    <mergeCell ref="A26:C26"/>
    <mergeCell ref="E3:E4"/>
    <mergeCell ref="H3:T4"/>
    <mergeCell ref="F3:G3"/>
    <mergeCell ref="A3:A4"/>
    <mergeCell ref="B3:B4"/>
    <mergeCell ref="C3:C4"/>
    <mergeCell ref="D3:D4"/>
    <mergeCell ref="A111:C111"/>
    <mergeCell ref="B112:C112"/>
    <mergeCell ref="B27:C27"/>
    <mergeCell ref="A29:C29"/>
    <mergeCell ref="B30:C30"/>
    <mergeCell ref="A32:C32"/>
    <mergeCell ref="B33:C33"/>
    <mergeCell ref="A88:C88"/>
    <mergeCell ref="B89:C89"/>
  </mergeCells>
  <phoneticPr fontId="3" type="noConversion"/>
  <printOptions horizontalCentered="1"/>
  <pageMargins left="0.39370078740157483" right="0.39370078740157483" top="0.78740157480314965" bottom="0.59055118110236227" header="0" footer="0"/>
  <pageSetup paperSize="9" scale="80" firstPageNumber="3" orientation="landscape" useFirstPageNumber="1" r:id="rId1"/>
  <headerFooter alignWithMargins="0">
    <oddFooter>&amp;R무량수전노인전문요양원(2021.11.30)</oddFooter>
  </headerFooter>
  <rowBreaks count="4" manualBreakCount="4">
    <brk id="28" max="16383" man="1"/>
    <brk id="51" max="16383" man="1"/>
    <brk id="78" max="19" man="1"/>
    <brk id="105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0"/>
  <sheetViews>
    <sheetView view="pageBreakPreview" zoomScaleNormal="100" zoomScaleSheetLayoutView="100" workbookViewId="0">
      <pane ySplit="5" topLeftCell="A135" activePane="bottomLeft" state="frozen"/>
      <selection pane="bottomLeft" activeCell="I148" sqref="I148"/>
    </sheetView>
  </sheetViews>
  <sheetFormatPr defaultColWidth="8.8984375" defaultRowHeight="14.4" x14ac:dyDescent="0.25"/>
  <cols>
    <col min="1" max="1" width="3.19921875" style="1" customWidth="1"/>
    <col min="2" max="2" width="3.59765625" style="1" customWidth="1"/>
    <col min="3" max="3" width="20.8984375" style="91" customWidth="1"/>
    <col min="4" max="5" width="11.8984375" style="1" customWidth="1"/>
    <col min="6" max="6" width="12.69921875" style="1" customWidth="1"/>
    <col min="7" max="7" width="8.796875" style="158" customWidth="1"/>
    <col min="8" max="8" width="26.796875" style="1" customWidth="1"/>
    <col min="9" max="9" width="11" style="1" customWidth="1"/>
    <col min="10" max="10" width="2" style="1" customWidth="1"/>
    <col min="11" max="11" width="1.8984375" style="1" customWidth="1"/>
    <col min="12" max="12" width="5.09765625" style="92" customWidth="1"/>
    <col min="13" max="13" width="1.8984375" style="1" customWidth="1"/>
    <col min="14" max="14" width="3" style="92" customWidth="1"/>
    <col min="15" max="15" width="4" style="92" customWidth="1"/>
    <col min="16" max="16" width="2.09765625" style="92" customWidth="1"/>
    <col min="17" max="17" width="1.3984375" style="1" customWidth="1"/>
    <col min="18" max="18" width="11.09765625" style="1" bestFit="1" customWidth="1"/>
    <col min="19" max="16384" width="8.8984375" style="1"/>
  </cols>
  <sheetData>
    <row r="1" spans="1:19" ht="46.5" customHeight="1" x14ac:dyDescent="0.25">
      <c r="A1" s="450" t="s">
        <v>370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19" s="2" customFormat="1" ht="19.5" customHeight="1" thickBot="1" x14ac:dyDescent="0.3">
      <c r="A2" s="60" t="s">
        <v>14</v>
      </c>
      <c r="C2" s="3"/>
      <c r="D2" s="4"/>
      <c r="E2" s="5"/>
      <c r="F2" s="4"/>
      <c r="G2" s="149"/>
      <c r="I2" s="5"/>
      <c r="L2" s="6"/>
      <c r="N2" s="6"/>
      <c r="O2" s="6"/>
      <c r="P2" s="6"/>
      <c r="R2" s="4" t="s">
        <v>15</v>
      </c>
    </row>
    <row r="3" spans="1:19" s="2" customFormat="1" ht="18.899999999999999" customHeight="1" x14ac:dyDescent="0.25">
      <c r="A3" s="481" t="s">
        <v>0</v>
      </c>
      <c r="B3" s="483" t="s">
        <v>1</v>
      </c>
      <c r="C3" s="484" t="s">
        <v>2</v>
      </c>
      <c r="D3" s="485" t="s">
        <v>369</v>
      </c>
      <c r="E3" s="485" t="s">
        <v>371</v>
      </c>
      <c r="F3" s="486" t="s">
        <v>221</v>
      </c>
      <c r="G3" s="487"/>
      <c r="H3" s="488" t="s">
        <v>3</v>
      </c>
      <c r="I3" s="483"/>
      <c r="J3" s="483"/>
      <c r="K3" s="483"/>
      <c r="L3" s="483"/>
      <c r="M3" s="483"/>
      <c r="N3" s="483"/>
      <c r="O3" s="483"/>
      <c r="P3" s="483"/>
      <c r="Q3" s="483"/>
      <c r="R3" s="489"/>
    </row>
    <row r="4" spans="1:19" s="2" customFormat="1" ht="18.899999999999999" customHeight="1" x14ac:dyDescent="0.25">
      <c r="A4" s="482"/>
      <c r="B4" s="460"/>
      <c r="C4" s="467"/>
      <c r="D4" s="455"/>
      <c r="E4" s="455"/>
      <c r="F4" s="143" t="s">
        <v>229</v>
      </c>
      <c r="G4" s="166" t="s">
        <v>230</v>
      </c>
      <c r="H4" s="459"/>
      <c r="I4" s="460"/>
      <c r="J4" s="460"/>
      <c r="K4" s="460"/>
      <c r="L4" s="460"/>
      <c r="M4" s="460"/>
      <c r="N4" s="460"/>
      <c r="O4" s="460"/>
      <c r="P4" s="460"/>
      <c r="Q4" s="460"/>
      <c r="R4" s="490"/>
    </row>
    <row r="5" spans="1:19" s="2" customFormat="1" ht="20.100000000000001" customHeight="1" x14ac:dyDescent="0.25">
      <c r="A5" s="478" t="s">
        <v>16</v>
      </c>
      <c r="B5" s="452"/>
      <c r="C5" s="453"/>
      <c r="D5" s="61">
        <f>D6+D127+D139+D176+D179+D182+D186+D191+D195+D199</f>
        <v>4484658000</v>
      </c>
      <c r="E5" s="62">
        <f>E6+E127+E139+E176+E179+E182+E186+E191+E195+E199</f>
        <v>4612456000</v>
      </c>
      <c r="F5" s="63">
        <f>E5-D5</f>
        <v>127798000</v>
      </c>
      <c r="G5" s="151">
        <f>E5/D5*100</f>
        <v>102.84967103400081</v>
      </c>
      <c r="H5" s="64"/>
      <c r="I5" s="64"/>
      <c r="J5" s="65"/>
      <c r="K5" s="65"/>
      <c r="L5" s="287"/>
      <c r="M5" s="65"/>
      <c r="N5" s="287"/>
      <c r="O5" s="287"/>
      <c r="P5" s="287"/>
      <c r="Q5" s="65"/>
      <c r="R5" s="241"/>
    </row>
    <row r="6" spans="1:19" s="2" customFormat="1" ht="20.100000000000001" customHeight="1" x14ac:dyDescent="0.25">
      <c r="A6" s="479" t="s">
        <v>17</v>
      </c>
      <c r="B6" s="480"/>
      <c r="C6" s="448"/>
      <c r="D6" s="144">
        <f>D7+D54+D58</f>
        <v>3537959240</v>
      </c>
      <c r="E6" s="9">
        <f>E7+E54+E58</f>
        <v>3691341340</v>
      </c>
      <c r="F6" s="34">
        <f>E6-D6</f>
        <v>153382100</v>
      </c>
      <c r="G6" s="152">
        <f>E6/D6*100</f>
        <v>104.33532693836236</v>
      </c>
      <c r="H6" s="12"/>
      <c r="I6" s="11"/>
      <c r="J6" s="12"/>
      <c r="K6" s="12"/>
      <c r="L6" s="13"/>
      <c r="M6" s="12"/>
      <c r="N6" s="13"/>
      <c r="O6" s="13"/>
      <c r="P6" s="13"/>
      <c r="Q6" s="12"/>
      <c r="R6" s="242"/>
    </row>
    <row r="7" spans="1:19" s="2" customFormat="1" ht="20.100000000000001" customHeight="1" x14ac:dyDescent="0.25">
      <c r="A7" s="243"/>
      <c r="B7" s="292" t="s">
        <v>18</v>
      </c>
      <c r="C7" s="292"/>
      <c r="D7" s="144">
        <f>D8+D14+D34+D36++D40</f>
        <v>3271183720</v>
      </c>
      <c r="E7" s="9">
        <f>E8+E14+E34+E36+E40</f>
        <v>3405723250</v>
      </c>
      <c r="F7" s="34">
        <f>E7-D7</f>
        <v>134539530</v>
      </c>
      <c r="G7" s="155">
        <f>E7/D7*100</f>
        <v>104.11286988185427</v>
      </c>
      <c r="H7" s="146"/>
      <c r="I7" s="11"/>
      <c r="J7" s="12"/>
      <c r="K7" s="12"/>
      <c r="L7" s="13"/>
      <c r="M7" s="12"/>
      <c r="N7" s="13"/>
      <c r="O7" s="13"/>
      <c r="P7" s="13"/>
      <c r="Q7" s="12"/>
      <c r="R7" s="242"/>
    </row>
    <row r="8" spans="1:19" s="2" customFormat="1" ht="20.100000000000001" customHeight="1" x14ac:dyDescent="0.25">
      <c r="A8" s="244"/>
      <c r="B8" s="297"/>
      <c r="C8" s="296" t="s">
        <v>19</v>
      </c>
      <c r="D8" s="67">
        <v>2181439200</v>
      </c>
      <c r="E8" s="18">
        <f>R8+R11</f>
        <v>2277011040</v>
      </c>
      <c r="F8" s="68">
        <f>E8-D8</f>
        <v>95571840</v>
      </c>
      <c r="G8" s="154">
        <f>E8/D8*100</f>
        <v>104.38113700349751</v>
      </c>
      <c r="H8" s="20" t="s">
        <v>308</v>
      </c>
      <c r="I8" s="19"/>
      <c r="J8" s="20"/>
      <c r="K8" s="20"/>
      <c r="L8" s="21"/>
      <c r="M8" s="20"/>
      <c r="N8" s="21"/>
      <c r="O8" s="21"/>
      <c r="P8" s="21"/>
      <c r="Q8" s="22" t="s">
        <v>8</v>
      </c>
      <c r="R8" s="245">
        <f>R9+R10</f>
        <v>1847760480</v>
      </c>
    </row>
    <row r="9" spans="1:19" s="2" customFormat="1" ht="20.100000000000001" customHeight="1" x14ac:dyDescent="0.25">
      <c r="A9" s="244"/>
      <c r="B9" s="294"/>
      <c r="C9" s="293"/>
      <c r="D9" s="58"/>
      <c r="E9" s="25"/>
      <c r="F9" s="77"/>
      <c r="G9" s="154"/>
      <c r="H9" s="224" t="s">
        <v>305</v>
      </c>
      <c r="I9" s="223" t="s">
        <v>231</v>
      </c>
      <c r="J9" s="224"/>
      <c r="K9" s="224"/>
      <c r="L9" s="225"/>
      <c r="M9" s="224"/>
      <c r="N9" s="225"/>
      <c r="O9" s="225"/>
      <c r="P9" s="225"/>
      <c r="Q9" s="246" t="s">
        <v>8</v>
      </c>
      <c r="R9" s="247">
        <v>1846320480</v>
      </c>
    </row>
    <row r="10" spans="1:19" s="2" customFormat="1" ht="20.100000000000001" customHeight="1" x14ac:dyDescent="0.25">
      <c r="A10" s="244"/>
      <c r="B10" s="294"/>
      <c r="C10" s="293"/>
      <c r="D10" s="58"/>
      <c r="E10" s="25"/>
      <c r="F10" s="77"/>
      <c r="G10" s="154"/>
      <c r="H10" s="224" t="s">
        <v>307</v>
      </c>
      <c r="I10" s="223" t="s">
        <v>231</v>
      </c>
      <c r="J10" s="224"/>
      <c r="K10" s="224"/>
      <c r="L10" s="225"/>
      <c r="M10" s="224"/>
      <c r="N10" s="225"/>
      <c r="O10" s="225"/>
      <c r="P10" s="225"/>
      <c r="Q10" s="246" t="s">
        <v>8</v>
      </c>
      <c r="R10" s="247">
        <v>1440000</v>
      </c>
    </row>
    <row r="11" spans="1:19" s="2" customFormat="1" ht="20.100000000000001" customHeight="1" x14ac:dyDescent="0.25">
      <c r="A11" s="244"/>
      <c r="B11" s="294"/>
      <c r="C11" s="293"/>
      <c r="D11" s="58"/>
      <c r="E11" s="25"/>
      <c r="F11" s="77"/>
      <c r="G11" s="154"/>
      <c r="H11" s="29" t="s">
        <v>306</v>
      </c>
      <c r="I11" s="28"/>
      <c r="J11" s="29"/>
      <c r="K11" s="29"/>
      <c r="L11" s="30"/>
      <c r="M11" s="29"/>
      <c r="N11" s="30"/>
      <c r="O11" s="30"/>
      <c r="P11" s="30"/>
      <c r="Q11" s="31" t="s">
        <v>8</v>
      </c>
      <c r="R11" s="248">
        <f>R12+R13</f>
        <v>429250560</v>
      </c>
    </row>
    <row r="12" spans="1:19" s="2" customFormat="1" ht="20.100000000000001" customHeight="1" x14ac:dyDescent="0.25">
      <c r="A12" s="244"/>
      <c r="B12" s="294"/>
      <c r="C12" s="293"/>
      <c r="D12" s="58"/>
      <c r="E12" s="25"/>
      <c r="F12" s="77"/>
      <c r="G12" s="154"/>
      <c r="H12" s="224" t="s">
        <v>305</v>
      </c>
      <c r="I12" s="223" t="s">
        <v>231</v>
      </c>
      <c r="J12" s="224"/>
      <c r="K12" s="224"/>
      <c r="L12" s="225"/>
      <c r="M12" s="224"/>
      <c r="N12" s="225"/>
      <c r="O12" s="225"/>
      <c r="P12" s="225"/>
      <c r="Q12" s="246" t="s">
        <v>8</v>
      </c>
      <c r="R12" s="247">
        <v>423250560</v>
      </c>
    </row>
    <row r="13" spans="1:19" s="2" customFormat="1" ht="20.100000000000001" customHeight="1" x14ac:dyDescent="0.25">
      <c r="A13" s="244"/>
      <c r="B13" s="294"/>
      <c r="C13" s="293"/>
      <c r="D13" s="58"/>
      <c r="E13" s="25"/>
      <c r="F13" s="77"/>
      <c r="G13" s="152"/>
      <c r="H13" s="224" t="s">
        <v>304</v>
      </c>
      <c r="I13" s="223" t="s">
        <v>231</v>
      </c>
      <c r="J13" s="224"/>
      <c r="K13" s="224"/>
      <c r="L13" s="225"/>
      <c r="M13" s="224"/>
      <c r="N13" s="225"/>
      <c r="O13" s="225"/>
      <c r="P13" s="225"/>
      <c r="Q13" s="246" t="s">
        <v>8</v>
      </c>
      <c r="R13" s="247">
        <v>6000000</v>
      </c>
    </row>
    <row r="14" spans="1:19" s="2" customFormat="1" ht="20.100000000000001" customHeight="1" x14ac:dyDescent="0.25">
      <c r="A14" s="244"/>
      <c r="B14" s="27"/>
      <c r="C14" s="296" t="s">
        <v>245</v>
      </c>
      <c r="D14" s="67">
        <v>571426520</v>
      </c>
      <c r="E14" s="18">
        <f>R14+R24</f>
        <v>586957570</v>
      </c>
      <c r="F14" s="36">
        <f>E14-D14</f>
        <v>15531050</v>
      </c>
      <c r="G14" s="153">
        <f>E14/D14*100</f>
        <v>102.71794350741719</v>
      </c>
      <c r="H14" s="20" t="s">
        <v>303</v>
      </c>
      <c r="I14" s="19"/>
      <c r="J14" s="20"/>
      <c r="K14" s="20"/>
      <c r="L14" s="21"/>
      <c r="M14" s="20"/>
      <c r="N14" s="21"/>
      <c r="O14" s="21"/>
      <c r="P14" s="21"/>
      <c r="Q14" s="22" t="s">
        <v>8</v>
      </c>
      <c r="R14" s="245">
        <f>R15+R16+R18+R19+R20+R21+R22+R23+R17</f>
        <v>505240450</v>
      </c>
    </row>
    <row r="15" spans="1:19" s="2" customFormat="1" ht="20.100000000000001" customHeight="1" x14ac:dyDescent="0.25">
      <c r="A15" s="244"/>
      <c r="B15" s="27"/>
      <c r="C15" s="293"/>
      <c r="D15" s="58"/>
      <c r="E15" s="25"/>
      <c r="F15" s="26"/>
      <c r="G15" s="154"/>
      <c r="H15" s="224" t="s">
        <v>301</v>
      </c>
      <c r="I15" s="223" t="s">
        <v>231</v>
      </c>
      <c r="J15" s="224"/>
      <c r="K15" s="224"/>
      <c r="L15" s="225"/>
      <c r="M15" s="224"/>
      <c r="N15" s="225"/>
      <c r="O15" s="225"/>
      <c r="P15" s="225"/>
      <c r="Q15" s="246" t="s">
        <v>8</v>
      </c>
      <c r="R15" s="247">
        <v>199005600</v>
      </c>
    </row>
    <row r="16" spans="1:19" s="2" customFormat="1" ht="20.100000000000001" customHeight="1" x14ac:dyDescent="0.25">
      <c r="A16" s="244"/>
      <c r="B16" s="27"/>
      <c r="C16" s="293"/>
      <c r="D16" s="58"/>
      <c r="E16" s="25"/>
      <c r="F16" s="26"/>
      <c r="G16" s="154"/>
      <c r="H16" s="206" t="s">
        <v>300</v>
      </c>
      <c r="I16" s="223" t="s">
        <v>231</v>
      </c>
      <c r="J16" s="224"/>
      <c r="K16" s="224"/>
      <c r="L16" s="225"/>
      <c r="M16" s="224"/>
      <c r="N16" s="225"/>
      <c r="O16" s="225"/>
      <c r="P16" s="225"/>
      <c r="Q16" s="246" t="s">
        <v>8</v>
      </c>
      <c r="R16" s="247">
        <v>89964840</v>
      </c>
    </row>
    <row r="17" spans="1:18" s="2" customFormat="1" ht="20.100000000000001" customHeight="1" x14ac:dyDescent="0.25">
      <c r="A17" s="244"/>
      <c r="B17" s="27"/>
      <c r="C17" s="323"/>
      <c r="D17" s="58"/>
      <c r="E17" s="25"/>
      <c r="F17" s="26"/>
      <c r="G17" s="154"/>
      <c r="H17" s="284" t="s">
        <v>298</v>
      </c>
      <c r="I17" s="223" t="s">
        <v>231</v>
      </c>
      <c r="J17" s="224"/>
      <c r="K17" s="224"/>
      <c r="L17" s="225"/>
      <c r="M17" s="224"/>
      <c r="N17" s="225"/>
      <c r="O17" s="225"/>
      <c r="P17" s="225"/>
      <c r="Q17" s="246" t="s">
        <v>8</v>
      </c>
      <c r="R17" s="247">
        <v>43040000</v>
      </c>
    </row>
    <row r="18" spans="1:18" s="2" customFormat="1" ht="20.100000000000001" customHeight="1" x14ac:dyDescent="0.25">
      <c r="A18" s="244"/>
      <c r="B18" s="27"/>
      <c r="C18" s="293"/>
      <c r="D18" s="58"/>
      <c r="E18" s="25"/>
      <c r="F18" s="26"/>
      <c r="G18" s="154"/>
      <c r="H18" s="284" t="s">
        <v>359</v>
      </c>
      <c r="I18" s="223" t="s">
        <v>231</v>
      </c>
      <c r="J18" s="224"/>
      <c r="K18" s="224"/>
      <c r="L18" s="225"/>
      <c r="M18" s="224"/>
      <c r="N18" s="225"/>
      <c r="O18" s="225"/>
      <c r="P18" s="225"/>
      <c r="Q18" s="246" t="s">
        <v>8</v>
      </c>
      <c r="R18" s="247">
        <v>5362020</v>
      </c>
    </row>
    <row r="19" spans="1:18" s="2" customFormat="1" ht="20.100000000000001" customHeight="1" x14ac:dyDescent="0.25">
      <c r="A19" s="244"/>
      <c r="B19" s="27"/>
      <c r="C19" s="293"/>
      <c r="D19" s="58"/>
      <c r="E19" s="25"/>
      <c r="F19" s="26"/>
      <c r="G19" s="154"/>
      <c r="H19" s="284" t="s">
        <v>372</v>
      </c>
      <c r="I19" s="223" t="s">
        <v>231</v>
      </c>
      <c r="J19" s="224"/>
      <c r="K19" s="224"/>
      <c r="L19" s="225"/>
      <c r="M19" s="224"/>
      <c r="N19" s="225"/>
      <c r="O19" s="225"/>
      <c r="P19" s="225"/>
      <c r="Q19" s="246" t="s">
        <v>8</v>
      </c>
      <c r="R19" s="247">
        <v>40967780</v>
      </c>
    </row>
    <row r="20" spans="1:18" s="2" customFormat="1" ht="20.100000000000001" customHeight="1" x14ac:dyDescent="0.25">
      <c r="A20" s="244"/>
      <c r="B20" s="27"/>
      <c r="C20" s="293"/>
      <c r="D20" s="58"/>
      <c r="E20" s="25"/>
      <c r="F20" s="26"/>
      <c r="G20" s="154"/>
      <c r="H20" s="285" t="s">
        <v>297</v>
      </c>
      <c r="I20" s="223">
        <v>23607290</v>
      </c>
      <c r="J20" s="224" t="s">
        <v>4</v>
      </c>
      <c r="K20" s="224" t="s">
        <v>5</v>
      </c>
      <c r="L20" s="225">
        <v>1</v>
      </c>
      <c r="M20" s="224" t="s">
        <v>12</v>
      </c>
      <c r="N20" s="226" t="s">
        <v>296</v>
      </c>
      <c r="O20" s="227" t="s">
        <v>295</v>
      </c>
      <c r="P20" s="225"/>
      <c r="Q20" s="246" t="s">
        <v>8</v>
      </c>
      <c r="R20" s="247">
        <f>I20*L20</f>
        <v>23607290</v>
      </c>
    </row>
    <row r="21" spans="1:18" s="2" customFormat="1" ht="20.100000000000001" customHeight="1" x14ac:dyDescent="0.25">
      <c r="A21" s="244"/>
      <c r="B21" s="27"/>
      <c r="C21" s="293"/>
      <c r="D21" s="58"/>
      <c r="E21" s="25"/>
      <c r="F21" s="26"/>
      <c r="G21" s="154"/>
      <c r="H21" s="284" t="s">
        <v>374</v>
      </c>
      <c r="I21" s="223">
        <v>77887140</v>
      </c>
      <c r="J21" s="224" t="s">
        <v>4</v>
      </c>
      <c r="K21" s="224" t="s">
        <v>5</v>
      </c>
      <c r="L21" s="225">
        <v>1</v>
      </c>
      <c r="M21" s="224" t="s">
        <v>12</v>
      </c>
      <c r="N21" s="226" t="s">
        <v>144</v>
      </c>
      <c r="O21" s="227" t="s">
        <v>145</v>
      </c>
      <c r="P21" s="225"/>
      <c r="Q21" s="224" t="s">
        <v>8</v>
      </c>
      <c r="R21" s="247">
        <f t="shared" ref="R21:R23" si="0">I21*L21</f>
        <v>77887140</v>
      </c>
    </row>
    <row r="22" spans="1:18" s="2" customFormat="1" ht="20.100000000000001" customHeight="1" x14ac:dyDescent="0.25">
      <c r="A22" s="244"/>
      <c r="B22" s="27"/>
      <c r="C22" s="293"/>
      <c r="D22" s="58"/>
      <c r="E22" s="25"/>
      <c r="F22" s="26"/>
      <c r="G22" s="154"/>
      <c r="H22" s="284" t="s">
        <v>373</v>
      </c>
      <c r="I22" s="223">
        <v>17805780</v>
      </c>
      <c r="J22" s="224" t="s">
        <v>4</v>
      </c>
      <c r="K22" s="224" t="s">
        <v>5</v>
      </c>
      <c r="L22" s="225">
        <v>1</v>
      </c>
      <c r="M22" s="224" t="s">
        <v>10</v>
      </c>
      <c r="N22" s="226" t="s">
        <v>293</v>
      </c>
      <c r="O22" s="227" t="s">
        <v>145</v>
      </c>
      <c r="P22" s="225"/>
      <c r="Q22" s="246" t="s">
        <v>8</v>
      </c>
      <c r="R22" s="247">
        <f t="shared" si="0"/>
        <v>17805780</v>
      </c>
    </row>
    <row r="23" spans="1:18" s="2" customFormat="1" ht="20.100000000000001" customHeight="1" x14ac:dyDescent="0.25">
      <c r="A23" s="244"/>
      <c r="B23" s="27"/>
      <c r="C23" s="293"/>
      <c r="D23" s="58"/>
      <c r="E23" s="25"/>
      <c r="F23" s="26"/>
      <c r="G23" s="154"/>
      <c r="H23" s="284" t="s">
        <v>294</v>
      </c>
      <c r="I23" s="223">
        <v>7600000</v>
      </c>
      <c r="J23" s="224" t="s">
        <v>4</v>
      </c>
      <c r="K23" s="224" t="s">
        <v>5</v>
      </c>
      <c r="L23" s="225">
        <v>1</v>
      </c>
      <c r="M23" s="224" t="s">
        <v>10</v>
      </c>
      <c r="N23" s="226" t="s">
        <v>293</v>
      </c>
      <c r="O23" s="227" t="s">
        <v>145</v>
      </c>
      <c r="P23" s="225"/>
      <c r="Q23" s="246" t="s">
        <v>8</v>
      </c>
      <c r="R23" s="247">
        <f t="shared" si="0"/>
        <v>7600000</v>
      </c>
    </row>
    <row r="24" spans="1:18" s="2" customFormat="1" ht="20.100000000000001" customHeight="1" x14ac:dyDescent="0.25">
      <c r="A24" s="244"/>
      <c r="B24" s="27"/>
      <c r="C24" s="293"/>
      <c r="D24" s="58"/>
      <c r="E24" s="25"/>
      <c r="F24" s="26"/>
      <c r="G24" s="154"/>
      <c r="H24" s="286" t="s">
        <v>302</v>
      </c>
      <c r="I24" s="28"/>
      <c r="J24" s="29"/>
      <c r="K24" s="29"/>
      <c r="L24" s="30"/>
      <c r="M24" s="30"/>
      <c r="N24" s="30"/>
      <c r="O24" s="30"/>
      <c r="P24" s="30"/>
      <c r="Q24" s="31" t="s">
        <v>8</v>
      </c>
      <c r="R24" s="248">
        <f>R25+R26+R28+R29+R30+R31+R32+R33+R27</f>
        <v>81717120</v>
      </c>
    </row>
    <row r="25" spans="1:18" s="2" customFormat="1" ht="20.100000000000001" customHeight="1" x14ac:dyDescent="0.25">
      <c r="A25" s="244"/>
      <c r="B25" s="27"/>
      <c r="C25" s="293"/>
      <c r="D25" s="58"/>
      <c r="E25" s="25"/>
      <c r="F25" s="26"/>
      <c r="G25" s="154"/>
      <c r="H25" s="285" t="s">
        <v>301</v>
      </c>
      <c r="I25" s="223" t="s">
        <v>231</v>
      </c>
      <c r="J25" s="224"/>
      <c r="K25" s="224"/>
      <c r="L25" s="225"/>
      <c r="M25" s="224"/>
      <c r="N25" s="225"/>
      <c r="O25" s="225"/>
      <c r="P25" s="225"/>
      <c r="Q25" s="246" t="s">
        <v>8</v>
      </c>
      <c r="R25" s="247">
        <v>35204520</v>
      </c>
    </row>
    <row r="26" spans="1:18" s="2" customFormat="1" ht="20.100000000000001" customHeight="1" x14ac:dyDescent="0.25">
      <c r="A26" s="244"/>
      <c r="B26" s="27"/>
      <c r="C26" s="293"/>
      <c r="D26" s="58"/>
      <c r="E26" s="25"/>
      <c r="F26" s="26"/>
      <c r="G26" s="154"/>
      <c r="H26" s="284" t="s">
        <v>300</v>
      </c>
      <c r="I26" s="223" t="s">
        <v>231</v>
      </c>
      <c r="J26" s="224"/>
      <c r="K26" s="224"/>
      <c r="L26" s="225"/>
      <c r="M26" s="224"/>
      <c r="N26" s="225"/>
      <c r="O26" s="225"/>
      <c r="P26" s="225"/>
      <c r="Q26" s="246" t="s">
        <v>8</v>
      </c>
      <c r="R26" s="247">
        <v>0</v>
      </c>
    </row>
    <row r="27" spans="1:18" s="2" customFormat="1" ht="20.100000000000001" customHeight="1" x14ac:dyDescent="0.25">
      <c r="A27" s="244"/>
      <c r="B27" s="27"/>
      <c r="C27" s="323"/>
      <c r="D27" s="58"/>
      <c r="E27" s="25"/>
      <c r="F27" s="26"/>
      <c r="G27" s="154"/>
      <c r="H27" s="206" t="s">
        <v>298</v>
      </c>
      <c r="I27" s="223" t="s">
        <v>231</v>
      </c>
      <c r="J27" s="224"/>
      <c r="K27" s="224"/>
      <c r="L27" s="225"/>
      <c r="M27" s="224"/>
      <c r="N27" s="225"/>
      <c r="O27" s="225"/>
      <c r="P27" s="225"/>
      <c r="Q27" s="246" t="s">
        <v>8</v>
      </c>
      <c r="R27" s="247">
        <v>9520000</v>
      </c>
    </row>
    <row r="28" spans="1:18" s="2" customFormat="1" ht="20.100000000000001" customHeight="1" x14ac:dyDescent="0.25">
      <c r="A28" s="244"/>
      <c r="B28" s="27"/>
      <c r="C28" s="293"/>
      <c r="D28" s="58"/>
      <c r="E28" s="25"/>
      <c r="F28" s="26"/>
      <c r="G28" s="154"/>
      <c r="H28" s="284" t="s">
        <v>299</v>
      </c>
      <c r="I28" s="223" t="s">
        <v>231</v>
      </c>
      <c r="J28" s="224"/>
      <c r="K28" s="224"/>
      <c r="L28" s="225"/>
      <c r="M28" s="224"/>
      <c r="N28" s="225"/>
      <c r="O28" s="225"/>
      <c r="P28" s="225"/>
      <c r="Q28" s="246" t="s">
        <v>8</v>
      </c>
      <c r="R28" s="247">
        <v>881020</v>
      </c>
    </row>
    <row r="29" spans="1:18" s="2" customFormat="1" ht="20.100000000000001" customHeight="1" thickBot="1" x14ac:dyDescent="0.3">
      <c r="A29" s="249"/>
      <c r="B29" s="228"/>
      <c r="C29" s="229"/>
      <c r="D29" s="393"/>
      <c r="E29" s="386"/>
      <c r="F29" s="394"/>
      <c r="G29" s="230"/>
      <c r="H29" s="395" t="s">
        <v>372</v>
      </c>
      <c r="I29" s="396" t="s">
        <v>231</v>
      </c>
      <c r="J29" s="397"/>
      <c r="K29" s="397"/>
      <c r="L29" s="398"/>
      <c r="M29" s="397"/>
      <c r="N29" s="398"/>
      <c r="O29" s="398"/>
      <c r="P29" s="398"/>
      <c r="Q29" s="399" t="s">
        <v>8</v>
      </c>
      <c r="R29" s="400">
        <v>5719400</v>
      </c>
    </row>
    <row r="30" spans="1:18" s="2" customFormat="1" ht="20.100000000000001" customHeight="1" x14ac:dyDescent="0.25">
      <c r="A30" s="244"/>
      <c r="B30" s="27"/>
      <c r="C30" s="360"/>
      <c r="D30" s="58"/>
      <c r="E30" s="25"/>
      <c r="F30" s="26"/>
      <c r="G30" s="154"/>
      <c r="H30" s="224" t="s">
        <v>297</v>
      </c>
      <c r="I30" s="223">
        <v>5669510</v>
      </c>
      <c r="J30" s="224" t="s">
        <v>4</v>
      </c>
      <c r="K30" s="224" t="s">
        <v>5</v>
      </c>
      <c r="L30" s="225">
        <v>1</v>
      </c>
      <c r="M30" s="224" t="s">
        <v>12</v>
      </c>
      <c r="N30" s="226" t="s">
        <v>296</v>
      </c>
      <c r="O30" s="227" t="s">
        <v>295</v>
      </c>
      <c r="P30" s="225"/>
      <c r="Q30" s="246" t="s">
        <v>8</v>
      </c>
      <c r="R30" s="247">
        <f>I30*L30</f>
        <v>5669510</v>
      </c>
    </row>
    <row r="31" spans="1:18" s="2" customFormat="1" ht="20.100000000000001" customHeight="1" x14ac:dyDescent="0.25">
      <c r="A31" s="244"/>
      <c r="B31" s="27"/>
      <c r="C31" s="293"/>
      <c r="D31" s="58"/>
      <c r="E31" s="25"/>
      <c r="F31" s="26"/>
      <c r="G31" s="154"/>
      <c r="H31" s="284" t="s">
        <v>374</v>
      </c>
      <c r="I31" s="223">
        <v>19352280</v>
      </c>
      <c r="J31" s="224" t="s">
        <v>4</v>
      </c>
      <c r="K31" s="224" t="s">
        <v>5</v>
      </c>
      <c r="L31" s="225">
        <v>1</v>
      </c>
      <c r="M31" s="224" t="s">
        <v>12</v>
      </c>
      <c r="N31" s="226" t="s">
        <v>144</v>
      </c>
      <c r="O31" s="227" t="s">
        <v>145</v>
      </c>
      <c r="P31" s="225"/>
      <c r="Q31" s="224" t="s">
        <v>8</v>
      </c>
      <c r="R31" s="247">
        <f t="shared" ref="R31:R33" si="1">I31*L31</f>
        <v>19352280</v>
      </c>
    </row>
    <row r="32" spans="1:18" s="2" customFormat="1" ht="20.100000000000001" customHeight="1" x14ac:dyDescent="0.25">
      <c r="A32" s="244"/>
      <c r="B32" s="27"/>
      <c r="C32" s="293"/>
      <c r="D32" s="58"/>
      <c r="E32" s="25"/>
      <c r="F32" s="26"/>
      <c r="G32" s="154"/>
      <c r="H32" s="284" t="s">
        <v>373</v>
      </c>
      <c r="I32" s="223">
        <v>3870390</v>
      </c>
      <c r="J32" s="224" t="s">
        <v>4</v>
      </c>
      <c r="K32" s="224" t="s">
        <v>5</v>
      </c>
      <c r="L32" s="225">
        <v>1</v>
      </c>
      <c r="M32" s="224" t="s">
        <v>10</v>
      </c>
      <c r="N32" s="226" t="s">
        <v>293</v>
      </c>
      <c r="O32" s="227" t="s">
        <v>145</v>
      </c>
      <c r="P32" s="225"/>
      <c r="Q32" s="246" t="s">
        <v>8</v>
      </c>
      <c r="R32" s="247">
        <f t="shared" si="1"/>
        <v>3870390</v>
      </c>
    </row>
    <row r="33" spans="1:21" s="2" customFormat="1" ht="20.100000000000001" customHeight="1" x14ac:dyDescent="0.25">
      <c r="A33" s="244"/>
      <c r="B33" s="35"/>
      <c r="C33" s="293"/>
      <c r="D33" s="58"/>
      <c r="E33" s="25"/>
      <c r="F33" s="26"/>
      <c r="G33" s="154"/>
      <c r="H33" s="284" t="s">
        <v>294</v>
      </c>
      <c r="I33" s="223">
        <v>1500000</v>
      </c>
      <c r="J33" s="224" t="s">
        <v>4</v>
      </c>
      <c r="K33" s="224" t="s">
        <v>5</v>
      </c>
      <c r="L33" s="225">
        <v>1</v>
      </c>
      <c r="M33" s="224" t="s">
        <v>10</v>
      </c>
      <c r="N33" s="226" t="s">
        <v>293</v>
      </c>
      <c r="O33" s="227" t="s">
        <v>145</v>
      </c>
      <c r="P33" s="225"/>
      <c r="Q33" s="246" t="s">
        <v>8</v>
      </c>
      <c r="R33" s="247">
        <f t="shared" si="1"/>
        <v>1500000</v>
      </c>
    </row>
    <row r="34" spans="1:21" s="2" customFormat="1" ht="20.100000000000001" customHeight="1" x14ac:dyDescent="0.25">
      <c r="A34" s="244"/>
      <c r="B34" s="35"/>
      <c r="C34" s="214" t="s">
        <v>20</v>
      </c>
      <c r="D34" s="213">
        <v>6000000</v>
      </c>
      <c r="E34" s="18">
        <f>R34+R35</f>
        <v>6000000</v>
      </c>
      <c r="F34" s="36">
        <f>E34-D34</f>
        <v>0</v>
      </c>
      <c r="G34" s="153">
        <f>E34/D34*100</f>
        <v>100</v>
      </c>
      <c r="H34" s="302" t="s">
        <v>292</v>
      </c>
      <c r="I34" s="19">
        <v>4000000</v>
      </c>
      <c r="J34" s="20" t="s">
        <v>4</v>
      </c>
      <c r="K34" s="20" t="s">
        <v>5</v>
      </c>
      <c r="L34" s="21">
        <v>1</v>
      </c>
      <c r="M34" s="20" t="s">
        <v>12</v>
      </c>
      <c r="N34" s="21"/>
      <c r="O34" s="21"/>
      <c r="P34" s="21"/>
      <c r="Q34" s="22" t="s">
        <v>8</v>
      </c>
      <c r="R34" s="317">
        <f t="shared" ref="R34:R35" si="2">I34*L34</f>
        <v>4000000</v>
      </c>
    </row>
    <row r="35" spans="1:21" s="2" customFormat="1" ht="20.100000000000001" customHeight="1" x14ac:dyDescent="0.25">
      <c r="A35" s="244"/>
      <c r="B35" s="35"/>
      <c r="C35" s="318"/>
      <c r="D35" s="319"/>
      <c r="E35" s="70"/>
      <c r="F35" s="320"/>
      <c r="G35" s="152"/>
      <c r="H35" s="311" t="s">
        <v>291</v>
      </c>
      <c r="I35" s="72">
        <v>2000000</v>
      </c>
      <c r="J35" s="71" t="s">
        <v>4</v>
      </c>
      <c r="K35" s="71" t="s">
        <v>5</v>
      </c>
      <c r="L35" s="142">
        <v>1</v>
      </c>
      <c r="M35" s="71" t="s">
        <v>12</v>
      </c>
      <c r="N35" s="142"/>
      <c r="O35" s="142"/>
      <c r="P35" s="142"/>
      <c r="Q35" s="74" t="s">
        <v>8</v>
      </c>
      <c r="R35" s="321">
        <f t="shared" si="2"/>
        <v>2000000</v>
      </c>
    </row>
    <row r="36" spans="1:21" s="2" customFormat="1" ht="20.100000000000001" customHeight="1" x14ac:dyDescent="0.25">
      <c r="A36" s="244"/>
      <c r="B36" s="35"/>
      <c r="C36" s="296" t="s">
        <v>21</v>
      </c>
      <c r="D36" s="67">
        <v>224904960</v>
      </c>
      <c r="E36" s="18">
        <f>R36+R37+R38+R39</f>
        <v>235663530</v>
      </c>
      <c r="F36" s="17">
        <f>E36-D36</f>
        <v>10758570</v>
      </c>
      <c r="G36" s="153">
        <f>E36/D36*100</f>
        <v>104.7836072623743</v>
      </c>
      <c r="H36" s="303" t="s">
        <v>290</v>
      </c>
      <c r="I36" s="19">
        <f>R8+R14</f>
        <v>2353000930</v>
      </c>
      <c r="J36" s="20" t="s">
        <v>4</v>
      </c>
      <c r="K36" s="20" t="s">
        <v>22</v>
      </c>
      <c r="L36" s="21">
        <v>12</v>
      </c>
      <c r="M36" s="20" t="s">
        <v>9</v>
      </c>
      <c r="N36" s="21"/>
      <c r="O36" s="21"/>
      <c r="P36" s="21"/>
      <c r="Q36" s="20" t="s">
        <v>8</v>
      </c>
      <c r="R36" s="245">
        <v>196082980</v>
      </c>
      <c r="S36" s="5"/>
    </row>
    <row r="37" spans="1:21" s="2" customFormat="1" ht="20.100000000000001" customHeight="1" x14ac:dyDescent="0.25">
      <c r="A37" s="244"/>
      <c r="B37" s="35"/>
      <c r="C37" s="293"/>
      <c r="D37" s="58"/>
      <c r="E37" s="25"/>
      <c r="F37" s="26"/>
      <c r="G37" s="154"/>
      <c r="H37" s="286" t="s">
        <v>289</v>
      </c>
      <c r="I37" s="28">
        <v>-400000</v>
      </c>
      <c r="J37" s="29" t="s">
        <v>4</v>
      </c>
      <c r="K37" s="29" t="s">
        <v>22</v>
      </c>
      <c r="L37" s="30">
        <v>5</v>
      </c>
      <c r="M37" s="29" t="s">
        <v>7</v>
      </c>
      <c r="N37" s="30"/>
      <c r="O37" s="30"/>
      <c r="P37" s="30"/>
      <c r="Q37" s="29" t="s">
        <v>8</v>
      </c>
      <c r="R37" s="248">
        <f>I37*L37</f>
        <v>-2000000</v>
      </c>
    </row>
    <row r="38" spans="1:21" s="2" customFormat="1" ht="20.100000000000001" customHeight="1" x14ac:dyDescent="0.25">
      <c r="A38" s="244"/>
      <c r="B38" s="35"/>
      <c r="C38" s="293"/>
      <c r="D38" s="58"/>
      <c r="E38" s="25"/>
      <c r="F38" s="26"/>
      <c r="G38" s="154"/>
      <c r="H38" s="286" t="s">
        <v>288</v>
      </c>
      <c r="I38" s="28">
        <f>R11+R24</f>
        <v>510967680</v>
      </c>
      <c r="J38" s="29" t="s">
        <v>4</v>
      </c>
      <c r="K38" s="29" t="s">
        <v>22</v>
      </c>
      <c r="L38" s="30">
        <v>12</v>
      </c>
      <c r="M38" s="29" t="s">
        <v>9</v>
      </c>
      <c r="N38" s="30"/>
      <c r="O38" s="30"/>
      <c r="P38" s="30"/>
      <c r="Q38" s="29" t="s">
        <v>8</v>
      </c>
      <c r="R38" s="248">
        <v>42580550</v>
      </c>
      <c r="S38" s="5"/>
      <c r="U38" s="5"/>
    </row>
    <row r="39" spans="1:21" s="2" customFormat="1" ht="20.100000000000001" customHeight="1" x14ac:dyDescent="0.25">
      <c r="A39" s="244"/>
      <c r="B39" s="35"/>
      <c r="C39" s="293"/>
      <c r="D39" s="58"/>
      <c r="E39" s="25"/>
      <c r="F39" s="26"/>
      <c r="G39" s="154"/>
      <c r="H39" s="301" t="s">
        <v>287</v>
      </c>
      <c r="I39" s="72">
        <v>-200000</v>
      </c>
      <c r="J39" s="71" t="s">
        <v>4</v>
      </c>
      <c r="K39" s="71" t="s">
        <v>5</v>
      </c>
      <c r="L39" s="142">
        <v>5</v>
      </c>
      <c r="M39" s="71" t="s">
        <v>7</v>
      </c>
      <c r="N39" s="142"/>
      <c r="O39" s="142"/>
      <c r="P39" s="142"/>
      <c r="Q39" s="74" t="s">
        <v>8</v>
      </c>
      <c r="R39" s="251">
        <f>I39*L39</f>
        <v>-1000000</v>
      </c>
    </row>
    <row r="40" spans="1:21" s="2" customFormat="1" ht="20.100000000000001" customHeight="1" x14ac:dyDescent="0.25">
      <c r="A40" s="244"/>
      <c r="B40" s="35"/>
      <c r="C40" s="296" t="s">
        <v>23</v>
      </c>
      <c r="D40" s="67">
        <v>287413040</v>
      </c>
      <c r="E40" s="18">
        <f>R40+R47</f>
        <v>300091110</v>
      </c>
      <c r="F40" s="36">
        <f>E40-D40</f>
        <v>12678070</v>
      </c>
      <c r="G40" s="153">
        <f>E40/D40*100</f>
        <v>104.41109770106465</v>
      </c>
      <c r="H40" s="281" t="s">
        <v>286</v>
      </c>
      <c r="I40" s="28">
        <f>R40</f>
        <v>246541770</v>
      </c>
      <c r="J40" s="29" t="s">
        <v>4</v>
      </c>
      <c r="K40" s="29" t="s">
        <v>5</v>
      </c>
      <c r="L40" s="30">
        <v>1</v>
      </c>
      <c r="M40" s="29" t="s">
        <v>12</v>
      </c>
      <c r="N40" s="30"/>
      <c r="O40" s="30"/>
      <c r="P40" s="30"/>
      <c r="Q40" s="29" t="s">
        <v>8</v>
      </c>
      <c r="R40" s="248">
        <v>246541770</v>
      </c>
      <c r="S40" s="5"/>
    </row>
    <row r="41" spans="1:21" s="2" customFormat="1" ht="15.75" customHeight="1" x14ac:dyDescent="0.25">
      <c r="A41" s="244"/>
      <c r="B41" s="27"/>
      <c r="C41" s="293"/>
      <c r="D41" s="58"/>
      <c r="E41" s="25"/>
      <c r="F41" s="26"/>
      <c r="G41" s="154"/>
      <c r="H41" s="281" t="s">
        <v>338</v>
      </c>
      <c r="I41" s="28"/>
      <c r="J41" s="29"/>
      <c r="K41" s="29"/>
      <c r="L41" s="30"/>
      <c r="M41" s="29"/>
      <c r="N41" s="30"/>
      <c r="O41" s="30"/>
      <c r="P41" s="30"/>
      <c r="Q41" s="30"/>
      <c r="R41" s="316"/>
      <c r="S41" s="202"/>
    </row>
    <row r="42" spans="1:21" s="2" customFormat="1" ht="20.100000000000001" customHeight="1" x14ac:dyDescent="0.25">
      <c r="A42" s="244"/>
      <c r="B42" s="27"/>
      <c r="C42" s="293"/>
      <c r="D42" s="58"/>
      <c r="E42" s="25"/>
      <c r="F42" s="26"/>
      <c r="G42" s="154"/>
      <c r="H42" s="285" t="s">
        <v>284</v>
      </c>
      <c r="I42" s="223">
        <f>R8+R14</f>
        <v>2353000930</v>
      </c>
      <c r="J42" s="224" t="s">
        <v>4</v>
      </c>
      <c r="K42" s="224" t="s">
        <v>5</v>
      </c>
      <c r="L42" s="476">
        <v>3.5000000000000003E-2</v>
      </c>
      <c r="M42" s="476"/>
      <c r="N42" s="225"/>
      <c r="O42" s="225"/>
      <c r="P42" s="225"/>
      <c r="Q42" s="224" t="s">
        <v>8</v>
      </c>
      <c r="R42" s="247">
        <f>ROUNDDOWN(I42*L42,-1)</f>
        <v>82355030</v>
      </c>
    </row>
    <row r="43" spans="1:21" s="2" customFormat="1" ht="20.100000000000001" customHeight="1" x14ac:dyDescent="0.25">
      <c r="A43" s="244"/>
      <c r="B43" s="27"/>
      <c r="C43" s="293"/>
      <c r="D43" s="58"/>
      <c r="E43" s="25"/>
      <c r="F43" s="26"/>
      <c r="G43" s="154"/>
      <c r="H43" s="285" t="s">
        <v>283</v>
      </c>
      <c r="I43" s="223">
        <f>R42</f>
        <v>82355030</v>
      </c>
      <c r="J43" s="224" t="s">
        <v>4</v>
      </c>
      <c r="K43" s="224" t="s">
        <v>5</v>
      </c>
      <c r="L43" s="476">
        <v>0.1227</v>
      </c>
      <c r="M43" s="476"/>
      <c r="N43" s="225"/>
      <c r="O43" s="225"/>
      <c r="P43" s="225"/>
      <c r="Q43" s="246" t="s">
        <v>8</v>
      </c>
      <c r="R43" s="247">
        <f t="shared" ref="R43:R46" si="3">ROUNDDOWN(I43*L43,-1)</f>
        <v>10104960</v>
      </c>
      <c r="S43" s="5"/>
    </row>
    <row r="44" spans="1:21" s="2" customFormat="1" ht="20.100000000000001" customHeight="1" x14ac:dyDescent="0.25">
      <c r="A44" s="244"/>
      <c r="B44" s="27"/>
      <c r="C44" s="293"/>
      <c r="D44" s="58"/>
      <c r="E44" s="25"/>
      <c r="F44" s="26"/>
      <c r="G44" s="154"/>
      <c r="H44" s="285" t="s">
        <v>282</v>
      </c>
      <c r="I44" s="223">
        <f>I42</f>
        <v>2353000930</v>
      </c>
      <c r="J44" s="224" t="s">
        <v>4</v>
      </c>
      <c r="K44" s="224" t="s">
        <v>5</v>
      </c>
      <c r="L44" s="475">
        <v>4.4999999999999998E-2</v>
      </c>
      <c r="M44" s="475"/>
      <c r="N44" s="225"/>
      <c r="O44" s="225"/>
      <c r="P44" s="225"/>
      <c r="Q44" s="224" t="s">
        <v>8</v>
      </c>
      <c r="R44" s="247">
        <f t="shared" si="3"/>
        <v>105885040</v>
      </c>
    </row>
    <row r="45" spans="1:21" s="2" customFormat="1" ht="20.100000000000001" customHeight="1" x14ac:dyDescent="0.25">
      <c r="A45" s="244"/>
      <c r="B45" s="27"/>
      <c r="C45" s="293"/>
      <c r="D45" s="58"/>
      <c r="E45" s="25"/>
      <c r="F45" s="26"/>
      <c r="G45" s="154"/>
      <c r="H45" s="285" t="s">
        <v>281</v>
      </c>
      <c r="I45" s="223">
        <f>I42</f>
        <v>2353000930</v>
      </c>
      <c r="J45" s="224" t="s">
        <v>4</v>
      </c>
      <c r="K45" s="224" t="s">
        <v>5</v>
      </c>
      <c r="L45" s="476">
        <v>1.35E-2</v>
      </c>
      <c r="M45" s="476"/>
      <c r="N45" s="225"/>
      <c r="O45" s="225"/>
      <c r="P45" s="225"/>
      <c r="Q45" s="224" t="s">
        <v>8</v>
      </c>
      <c r="R45" s="247">
        <f t="shared" si="3"/>
        <v>31765510</v>
      </c>
    </row>
    <row r="46" spans="1:21" s="2" customFormat="1" ht="20.100000000000001" customHeight="1" x14ac:dyDescent="0.25">
      <c r="A46" s="244"/>
      <c r="B46" s="27"/>
      <c r="C46" s="293"/>
      <c r="D46" s="58"/>
      <c r="E46" s="25"/>
      <c r="F46" s="26"/>
      <c r="G46" s="154"/>
      <c r="H46" s="285" t="s">
        <v>280</v>
      </c>
      <c r="I46" s="223">
        <f>I42</f>
        <v>2353000930</v>
      </c>
      <c r="J46" s="224" t="s">
        <v>4</v>
      </c>
      <c r="K46" s="224" t="s">
        <v>5</v>
      </c>
      <c r="L46" s="476">
        <v>7.0000000000000001E-3</v>
      </c>
      <c r="M46" s="476"/>
      <c r="N46" s="225"/>
      <c r="O46" s="225"/>
      <c r="P46" s="225"/>
      <c r="Q46" s="224" t="s">
        <v>8</v>
      </c>
      <c r="R46" s="247">
        <f t="shared" si="3"/>
        <v>16471000</v>
      </c>
    </row>
    <row r="47" spans="1:21" s="2" customFormat="1" ht="18" customHeight="1" x14ac:dyDescent="0.25">
      <c r="A47" s="244"/>
      <c r="B47" s="27"/>
      <c r="C47" s="293"/>
      <c r="D47" s="58"/>
      <c r="E47" s="25"/>
      <c r="F47" s="26"/>
      <c r="G47" s="154"/>
      <c r="H47" s="281" t="s">
        <v>285</v>
      </c>
      <c r="I47" s="28">
        <f>R47</f>
        <v>53549340</v>
      </c>
      <c r="J47" s="29" t="s">
        <v>4</v>
      </c>
      <c r="K47" s="29" t="s">
        <v>5</v>
      </c>
      <c r="L47" s="30">
        <v>1</v>
      </c>
      <c r="M47" s="29" t="s">
        <v>12</v>
      </c>
      <c r="N47" s="30"/>
      <c r="O47" s="30"/>
      <c r="P47" s="30"/>
      <c r="Q47" s="31" t="s">
        <v>8</v>
      </c>
      <c r="R47" s="248">
        <v>53549340</v>
      </c>
      <c r="S47" s="5"/>
    </row>
    <row r="48" spans="1:21" s="2" customFormat="1" ht="15.75" customHeight="1" x14ac:dyDescent="0.25">
      <c r="A48" s="244"/>
      <c r="B48" s="27"/>
      <c r="C48" s="293"/>
      <c r="D48" s="58"/>
      <c r="E48" s="25"/>
      <c r="F48" s="26"/>
      <c r="G48" s="154"/>
      <c r="H48" s="281" t="s">
        <v>339</v>
      </c>
      <c r="I48" s="28"/>
      <c r="J48" s="29"/>
      <c r="K48" s="29"/>
      <c r="L48" s="30"/>
      <c r="M48" s="29"/>
      <c r="N48" s="30"/>
      <c r="O48" s="30"/>
      <c r="P48" s="30"/>
      <c r="Q48" s="30"/>
      <c r="R48" s="316"/>
      <c r="S48" s="202"/>
    </row>
    <row r="49" spans="1:20" s="2" customFormat="1" ht="20.100000000000001" customHeight="1" x14ac:dyDescent="0.25">
      <c r="A49" s="244"/>
      <c r="B49" s="27"/>
      <c r="C49" s="293"/>
      <c r="D49" s="58"/>
      <c r="E49" s="25"/>
      <c r="F49" s="26"/>
      <c r="G49" s="154"/>
      <c r="H49" s="285" t="s">
        <v>284</v>
      </c>
      <c r="I49" s="223">
        <f>R11+R24</f>
        <v>510967680</v>
      </c>
      <c r="J49" s="224" t="s">
        <v>4</v>
      </c>
      <c r="K49" s="224" t="s">
        <v>5</v>
      </c>
      <c r="L49" s="476">
        <v>3.5000000000000003E-2</v>
      </c>
      <c r="M49" s="476"/>
      <c r="N49" s="225"/>
      <c r="O49" s="225"/>
      <c r="P49" s="225"/>
      <c r="Q49" s="224" t="s">
        <v>8</v>
      </c>
      <c r="R49" s="247">
        <f>ROUNDDOWN(I49*L49,-1)</f>
        <v>17883860</v>
      </c>
      <c r="S49" s="5"/>
      <c r="T49" s="5"/>
    </row>
    <row r="50" spans="1:20" s="2" customFormat="1" ht="20.100000000000001" customHeight="1" x14ac:dyDescent="0.25">
      <c r="A50" s="244"/>
      <c r="B50" s="27"/>
      <c r="C50" s="293"/>
      <c r="D50" s="58"/>
      <c r="E50" s="25"/>
      <c r="F50" s="26"/>
      <c r="G50" s="154"/>
      <c r="H50" s="224" t="s">
        <v>283</v>
      </c>
      <c r="I50" s="223">
        <f>R49</f>
        <v>17883860</v>
      </c>
      <c r="J50" s="224" t="s">
        <v>4</v>
      </c>
      <c r="K50" s="224" t="s">
        <v>5</v>
      </c>
      <c r="L50" s="476">
        <v>0.1227</v>
      </c>
      <c r="M50" s="476"/>
      <c r="N50" s="225"/>
      <c r="O50" s="225"/>
      <c r="P50" s="225"/>
      <c r="Q50" s="246" t="s">
        <v>8</v>
      </c>
      <c r="R50" s="247">
        <f t="shared" ref="R50:R53" si="4">ROUNDDOWN(I50*L50,-1)</f>
        <v>2194340</v>
      </c>
    </row>
    <row r="51" spans="1:20" s="2" customFormat="1" ht="20.100000000000001" customHeight="1" x14ac:dyDescent="0.25">
      <c r="A51" s="244"/>
      <c r="B51" s="27"/>
      <c r="C51" s="293"/>
      <c r="D51" s="58"/>
      <c r="E51" s="25"/>
      <c r="F51" s="26"/>
      <c r="G51" s="154"/>
      <c r="H51" s="224" t="s">
        <v>282</v>
      </c>
      <c r="I51" s="223">
        <f>I49</f>
        <v>510967680</v>
      </c>
      <c r="J51" s="224" t="s">
        <v>4</v>
      </c>
      <c r="K51" s="224" t="s">
        <v>5</v>
      </c>
      <c r="L51" s="475">
        <v>4.4999999999999998E-2</v>
      </c>
      <c r="M51" s="475"/>
      <c r="N51" s="225"/>
      <c r="O51" s="225"/>
      <c r="P51" s="225"/>
      <c r="Q51" s="224" t="s">
        <v>8</v>
      </c>
      <c r="R51" s="247">
        <f t="shared" si="4"/>
        <v>22993540</v>
      </c>
    </row>
    <row r="52" spans="1:20" s="2" customFormat="1" ht="20.100000000000001" customHeight="1" x14ac:dyDescent="0.25">
      <c r="A52" s="244"/>
      <c r="B52" s="27"/>
      <c r="C52" s="293"/>
      <c r="D52" s="58"/>
      <c r="E52" s="25"/>
      <c r="F52" s="26"/>
      <c r="G52" s="154"/>
      <c r="H52" s="224" t="s">
        <v>281</v>
      </c>
      <c r="I52" s="223">
        <f>I49</f>
        <v>510967680</v>
      </c>
      <c r="J52" s="224" t="s">
        <v>4</v>
      </c>
      <c r="K52" s="224" t="s">
        <v>5</v>
      </c>
      <c r="L52" s="476">
        <v>1.35E-2</v>
      </c>
      <c r="M52" s="476"/>
      <c r="N52" s="225"/>
      <c r="O52" s="225"/>
      <c r="P52" s="225"/>
      <c r="Q52" s="224" t="s">
        <v>8</v>
      </c>
      <c r="R52" s="247">
        <f t="shared" si="4"/>
        <v>6898060</v>
      </c>
    </row>
    <row r="53" spans="1:20" s="2" customFormat="1" ht="20.100000000000001" customHeight="1" x14ac:dyDescent="0.25">
      <c r="A53" s="244"/>
      <c r="B53" s="27"/>
      <c r="C53" s="293"/>
      <c r="D53" s="58"/>
      <c r="E53" s="25"/>
      <c r="F53" s="26"/>
      <c r="G53" s="154"/>
      <c r="H53" s="224" t="s">
        <v>280</v>
      </c>
      <c r="I53" s="223">
        <f>I49</f>
        <v>510967680</v>
      </c>
      <c r="J53" s="224" t="s">
        <v>4</v>
      </c>
      <c r="K53" s="224" t="s">
        <v>5</v>
      </c>
      <c r="L53" s="477">
        <v>7.0000000000000001E-3</v>
      </c>
      <c r="M53" s="477"/>
      <c r="N53" s="225"/>
      <c r="O53" s="225"/>
      <c r="P53" s="225"/>
      <c r="Q53" s="224" t="s">
        <v>8</v>
      </c>
      <c r="R53" s="247">
        <f t="shared" si="4"/>
        <v>3576770</v>
      </c>
    </row>
    <row r="54" spans="1:20" s="2" customFormat="1" ht="20.100000000000001" customHeight="1" x14ac:dyDescent="0.25">
      <c r="A54" s="244"/>
      <c r="B54" s="442" t="s">
        <v>24</v>
      </c>
      <c r="C54" s="443"/>
      <c r="D54" s="145">
        <f>D55+D56+D57</f>
        <v>1600000</v>
      </c>
      <c r="E54" s="9">
        <f>E55+E56+E57</f>
        <v>1600000</v>
      </c>
      <c r="F54" s="75">
        <f t="shared" ref="F54:F60" si="5">E54-D54</f>
        <v>0</v>
      </c>
      <c r="G54" s="155">
        <f>E54/D54*100</f>
        <v>100</v>
      </c>
      <c r="H54" s="12"/>
      <c r="I54" s="11"/>
      <c r="J54" s="12"/>
      <c r="K54" s="12"/>
      <c r="L54" s="13"/>
      <c r="M54" s="12"/>
      <c r="N54" s="13"/>
      <c r="O54" s="13"/>
      <c r="P54" s="13"/>
      <c r="Q54" s="12"/>
      <c r="R54" s="242"/>
    </row>
    <row r="55" spans="1:20" s="2" customFormat="1" ht="20.100000000000001" customHeight="1" x14ac:dyDescent="0.25">
      <c r="A55" s="244"/>
      <c r="B55" s="45"/>
      <c r="C55" s="296" t="s">
        <v>25</v>
      </c>
      <c r="D55" s="67">
        <v>1000000</v>
      </c>
      <c r="E55" s="18">
        <f>R55</f>
        <v>1000000</v>
      </c>
      <c r="F55" s="68">
        <f t="shared" si="5"/>
        <v>0</v>
      </c>
      <c r="G55" s="152">
        <f>E55/D55*100</f>
        <v>100</v>
      </c>
      <c r="H55" s="20" t="s">
        <v>279</v>
      </c>
      <c r="I55" s="282">
        <v>1000000</v>
      </c>
      <c r="J55" s="20" t="s">
        <v>4</v>
      </c>
      <c r="K55" s="20" t="s">
        <v>5</v>
      </c>
      <c r="L55" s="21">
        <v>1</v>
      </c>
      <c r="M55" s="20" t="s">
        <v>12</v>
      </c>
      <c r="N55" s="21"/>
      <c r="O55" s="21"/>
      <c r="P55" s="21"/>
      <c r="Q55" s="20" t="s">
        <v>8</v>
      </c>
      <c r="R55" s="245">
        <f>I55*L55</f>
        <v>1000000</v>
      </c>
    </row>
    <row r="56" spans="1:20" s="2" customFormat="1" ht="20.100000000000001" customHeight="1" x14ac:dyDescent="0.25">
      <c r="A56" s="244"/>
      <c r="B56" s="27"/>
      <c r="C56" s="296" t="s">
        <v>26</v>
      </c>
      <c r="D56" s="67">
        <v>0</v>
      </c>
      <c r="E56" s="18">
        <f>R56</f>
        <v>0</v>
      </c>
      <c r="F56" s="68">
        <f t="shared" si="5"/>
        <v>0</v>
      </c>
      <c r="G56" s="152">
        <v>0</v>
      </c>
      <c r="H56" s="20"/>
      <c r="I56" s="19"/>
      <c r="J56" s="20"/>
      <c r="K56" s="20"/>
      <c r="L56" s="21"/>
      <c r="M56" s="20"/>
      <c r="N56" s="21"/>
      <c r="O56" s="21"/>
      <c r="P56" s="21"/>
      <c r="Q56" s="22" t="s">
        <v>8</v>
      </c>
      <c r="R56" s="245">
        <v>0</v>
      </c>
    </row>
    <row r="57" spans="1:20" s="2" customFormat="1" ht="20.100000000000001" customHeight="1" thickBot="1" x14ac:dyDescent="0.3">
      <c r="A57" s="249"/>
      <c r="B57" s="228"/>
      <c r="C57" s="231" t="s">
        <v>27</v>
      </c>
      <c r="D57" s="232">
        <v>600000</v>
      </c>
      <c r="E57" s="233">
        <f>R57</f>
        <v>600000</v>
      </c>
      <c r="F57" s="234">
        <f t="shared" si="5"/>
        <v>0</v>
      </c>
      <c r="G57" s="230">
        <f>E57/D57*100</f>
        <v>100</v>
      </c>
      <c r="H57" s="235" t="s">
        <v>278</v>
      </c>
      <c r="I57" s="236">
        <v>50000</v>
      </c>
      <c r="J57" s="235" t="s">
        <v>4</v>
      </c>
      <c r="K57" s="235" t="s">
        <v>5</v>
      </c>
      <c r="L57" s="237">
        <v>12</v>
      </c>
      <c r="M57" s="235" t="s">
        <v>9</v>
      </c>
      <c r="N57" s="237"/>
      <c r="O57" s="237"/>
      <c r="P57" s="237"/>
      <c r="Q57" s="238" t="s">
        <v>8</v>
      </c>
      <c r="R57" s="252">
        <f>I57*L57</f>
        <v>600000</v>
      </c>
    </row>
    <row r="58" spans="1:20" s="2" customFormat="1" ht="20.100000000000001" customHeight="1" x14ac:dyDescent="0.25">
      <c r="A58" s="250"/>
      <c r="B58" s="253" t="s">
        <v>28</v>
      </c>
      <c r="C58" s="254"/>
      <c r="D58" s="255">
        <f>D59+D60+D83+D111+D113</f>
        <v>265175520</v>
      </c>
      <c r="E58" s="256">
        <f>E59+E60+E83+E111+E113</f>
        <v>284018090</v>
      </c>
      <c r="F58" s="257">
        <f t="shared" si="5"/>
        <v>18842570</v>
      </c>
      <c r="G58" s="258">
        <f>E58/D58*100</f>
        <v>107.10569738865789</v>
      </c>
      <c r="H58" s="259"/>
      <c r="I58" s="260"/>
      <c r="J58" s="261"/>
      <c r="K58" s="261"/>
      <c r="L58" s="262"/>
      <c r="M58" s="261"/>
      <c r="N58" s="262"/>
      <c r="O58" s="262"/>
      <c r="P58" s="262"/>
      <c r="Q58" s="261"/>
      <c r="R58" s="263"/>
    </row>
    <row r="59" spans="1:20" s="2" customFormat="1" ht="20.100000000000001" customHeight="1" x14ac:dyDescent="0.25">
      <c r="A59" s="244"/>
      <c r="B59" s="35"/>
      <c r="C59" s="288" t="s">
        <v>29</v>
      </c>
      <c r="D59" s="145">
        <v>2000000</v>
      </c>
      <c r="E59" s="9">
        <f>R59</f>
        <v>2000000</v>
      </c>
      <c r="F59" s="75">
        <f t="shared" si="5"/>
        <v>0</v>
      </c>
      <c r="G59" s="152">
        <f>E59/D59*100</f>
        <v>100</v>
      </c>
      <c r="H59" s="12" t="s">
        <v>277</v>
      </c>
      <c r="I59" s="11">
        <v>2000000</v>
      </c>
      <c r="J59" s="12" t="s">
        <v>4</v>
      </c>
      <c r="K59" s="12" t="s">
        <v>5</v>
      </c>
      <c r="L59" s="13">
        <v>1</v>
      </c>
      <c r="M59" s="12" t="s">
        <v>12</v>
      </c>
      <c r="N59" s="13"/>
      <c r="O59" s="13"/>
      <c r="P59" s="13"/>
      <c r="Q59" s="42" t="s">
        <v>8</v>
      </c>
      <c r="R59" s="242">
        <f>I59*L59</f>
        <v>2000000</v>
      </c>
    </row>
    <row r="60" spans="1:20" s="2" customFormat="1" ht="20.100000000000001" customHeight="1" x14ac:dyDescent="0.25">
      <c r="A60" s="244"/>
      <c r="B60" s="27"/>
      <c r="C60" s="293" t="s">
        <v>30</v>
      </c>
      <c r="D60" s="58">
        <v>75917990</v>
      </c>
      <c r="E60" s="25">
        <f>R60+SUM(R66:R82)</f>
        <v>69884880</v>
      </c>
      <c r="F60" s="77">
        <f t="shared" si="5"/>
        <v>-6033110</v>
      </c>
      <c r="G60" s="153">
        <f>E60/D60*100</f>
        <v>92.053122059738413</v>
      </c>
      <c r="H60" s="29" t="s">
        <v>31</v>
      </c>
      <c r="I60" s="28"/>
      <c r="J60" s="29"/>
      <c r="K60" s="29"/>
      <c r="L60" s="30"/>
      <c r="M60" s="29"/>
      <c r="N60" s="30"/>
      <c r="O60" s="30"/>
      <c r="P60" s="30"/>
      <c r="Q60" s="31" t="s">
        <v>8</v>
      </c>
      <c r="R60" s="248">
        <f>SUM(R61:R65)</f>
        <v>34430000</v>
      </c>
    </row>
    <row r="61" spans="1:20" s="2" customFormat="1" ht="20.100000000000001" customHeight="1" x14ac:dyDescent="0.25">
      <c r="A61" s="244"/>
      <c r="B61" s="27"/>
      <c r="C61" s="293"/>
      <c r="D61" s="58"/>
      <c r="E61" s="25"/>
      <c r="F61" s="77"/>
      <c r="G61" s="168"/>
      <c r="H61" s="29" t="s">
        <v>32</v>
      </c>
      <c r="I61" s="28">
        <v>1200000</v>
      </c>
      <c r="J61" s="29" t="s">
        <v>4</v>
      </c>
      <c r="K61" s="29" t="s">
        <v>5</v>
      </c>
      <c r="L61" s="30">
        <v>12</v>
      </c>
      <c r="M61" s="29" t="s">
        <v>9</v>
      </c>
      <c r="N61" s="30"/>
      <c r="O61" s="30"/>
      <c r="P61" s="30"/>
      <c r="Q61" s="31" t="s">
        <v>8</v>
      </c>
      <c r="R61" s="248">
        <f t="shared" ref="R61:R72" si="6">I61*L61</f>
        <v>14400000</v>
      </c>
    </row>
    <row r="62" spans="1:20" s="2" customFormat="1" ht="20.100000000000001" customHeight="1" x14ac:dyDescent="0.25">
      <c r="A62" s="244"/>
      <c r="B62" s="27"/>
      <c r="C62" s="293"/>
      <c r="D62" s="58"/>
      <c r="E62" s="25"/>
      <c r="F62" s="77"/>
      <c r="G62" s="168"/>
      <c r="H62" s="29" t="s">
        <v>33</v>
      </c>
      <c r="I62" s="28">
        <v>6530000</v>
      </c>
      <c r="J62" s="29" t="s">
        <v>4</v>
      </c>
      <c r="K62" s="29" t="s">
        <v>5</v>
      </c>
      <c r="L62" s="30">
        <v>1</v>
      </c>
      <c r="M62" s="29" t="s">
        <v>12</v>
      </c>
      <c r="N62" s="264"/>
      <c r="O62" s="30"/>
      <c r="P62" s="30"/>
      <c r="Q62" s="31" t="s">
        <v>8</v>
      </c>
      <c r="R62" s="248">
        <f t="shared" si="6"/>
        <v>6530000</v>
      </c>
    </row>
    <row r="63" spans="1:20" s="2" customFormat="1" ht="20.100000000000001" customHeight="1" x14ac:dyDescent="0.25">
      <c r="A63" s="244"/>
      <c r="B63" s="27"/>
      <c r="C63" s="293"/>
      <c r="D63" s="58"/>
      <c r="E63" s="25"/>
      <c r="F63" s="77"/>
      <c r="G63" s="168"/>
      <c r="H63" s="29" t="s">
        <v>97</v>
      </c>
      <c r="I63" s="28">
        <v>500000</v>
      </c>
      <c r="J63" s="29" t="s">
        <v>4</v>
      </c>
      <c r="K63" s="29" t="s">
        <v>5</v>
      </c>
      <c r="L63" s="30">
        <v>1</v>
      </c>
      <c r="M63" s="29" t="s">
        <v>12</v>
      </c>
      <c r="N63" s="264"/>
      <c r="O63" s="30"/>
      <c r="P63" s="30"/>
      <c r="Q63" s="31" t="s">
        <v>8</v>
      </c>
      <c r="R63" s="248">
        <f t="shared" si="6"/>
        <v>500000</v>
      </c>
    </row>
    <row r="64" spans="1:20" s="2" customFormat="1" ht="20.100000000000001" customHeight="1" x14ac:dyDescent="0.25">
      <c r="A64" s="244"/>
      <c r="B64" s="27"/>
      <c r="C64" s="293"/>
      <c r="D64" s="58"/>
      <c r="E64" s="25"/>
      <c r="F64" s="77"/>
      <c r="G64" s="168"/>
      <c r="H64" s="29" t="s">
        <v>34</v>
      </c>
      <c r="I64" s="28">
        <v>1000000</v>
      </c>
      <c r="J64" s="29" t="s">
        <v>4</v>
      </c>
      <c r="K64" s="29" t="s">
        <v>5</v>
      </c>
      <c r="L64" s="30">
        <v>1</v>
      </c>
      <c r="M64" s="29" t="s">
        <v>12</v>
      </c>
      <c r="N64" s="264"/>
      <c r="O64" s="30"/>
      <c r="P64" s="30"/>
      <c r="Q64" s="31" t="s">
        <v>8</v>
      </c>
      <c r="R64" s="248">
        <f t="shared" si="6"/>
        <v>1000000</v>
      </c>
    </row>
    <row r="65" spans="1:19" s="2" customFormat="1" ht="20.100000000000001" customHeight="1" x14ac:dyDescent="0.25">
      <c r="A65" s="244"/>
      <c r="B65" s="27"/>
      <c r="C65" s="293"/>
      <c r="D65" s="58"/>
      <c r="E65" s="25"/>
      <c r="F65" s="77"/>
      <c r="G65" s="168"/>
      <c r="H65" s="29" t="s">
        <v>35</v>
      </c>
      <c r="I65" s="310">
        <v>1000000</v>
      </c>
      <c r="J65" s="29" t="s">
        <v>4</v>
      </c>
      <c r="K65" s="29" t="s">
        <v>5</v>
      </c>
      <c r="L65" s="30">
        <v>12</v>
      </c>
      <c r="M65" s="29" t="s">
        <v>9</v>
      </c>
      <c r="N65" s="264"/>
      <c r="O65" s="30"/>
      <c r="P65" s="30"/>
      <c r="Q65" s="31" t="s">
        <v>8</v>
      </c>
      <c r="R65" s="248">
        <f t="shared" si="6"/>
        <v>12000000</v>
      </c>
    </row>
    <row r="66" spans="1:19" s="2" customFormat="1" ht="20.100000000000001" customHeight="1" x14ac:dyDescent="0.25">
      <c r="A66" s="244"/>
      <c r="B66" s="27"/>
      <c r="C66" s="293"/>
      <c r="D66" s="58"/>
      <c r="E66" s="25"/>
      <c r="F66" s="77"/>
      <c r="G66" s="168"/>
      <c r="H66" s="281" t="s">
        <v>148</v>
      </c>
      <c r="I66" s="310">
        <v>200000</v>
      </c>
      <c r="J66" s="29" t="s">
        <v>4</v>
      </c>
      <c r="K66" s="29" t="s">
        <v>5</v>
      </c>
      <c r="L66" s="30">
        <v>4</v>
      </c>
      <c r="M66" s="29" t="s">
        <v>10</v>
      </c>
      <c r="N66" s="264" t="s">
        <v>147</v>
      </c>
      <c r="O66" s="30"/>
      <c r="P66" s="30"/>
      <c r="Q66" s="31" t="s">
        <v>8</v>
      </c>
      <c r="R66" s="248">
        <f t="shared" si="6"/>
        <v>800000</v>
      </c>
    </row>
    <row r="67" spans="1:19" s="2" customFormat="1" ht="20.100000000000001" customHeight="1" x14ac:dyDescent="0.25">
      <c r="A67" s="244"/>
      <c r="B67" s="27"/>
      <c r="C67" s="293"/>
      <c r="D67" s="58"/>
      <c r="E67" s="25"/>
      <c r="F67" s="77"/>
      <c r="G67" s="168"/>
      <c r="H67" s="281" t="s">
        <v>36</v>
      </c>
      <c r="I67" s="310">
        <v>5000</v>
      </c>
      <c r="J67" s="29" t="s">
        <v>4</v>
      </c>
      <c r="K67" s="29" t="s">
        <v>5</v>
      </c>
      <c r="L67" s="30">
        <v>12</v>
      </c>
      <c r="M67" s="29" t="s">
        <v>9</v>
      </c>
      <c r="N67" s="30"/>
      <c r="O67" s="30"/>
      <c r="P67" s="30"/>
      <c r="Q67" s="31" t="s">
        <v>8</v>
      </c>
      <c r="R67" s="248">
        <f t="shared" si="6"/>
        <v>60000</v>
      </c>
      <c r="S67" s="5"/>
    </row>
    <row r="68" spans="1:19" s="2" customFormat="1" ht="20.100000000000001" customHeight="1" x14ac:dyDescent="0.25">
      <c r="A68" s="244"/>
      <c r="B68" s="27"/>
      <c r="C68" s="293"/>
      <c r="D68" s="58"/>
      <c r="E68" s="25"/>
      <c r="F68" s="77"/>
      <c r="G68" s="168"/>
      <c r="H68" s="281" t="s">
        <v>37</v>
      </c>
      <c r="I68" s="310">
        <v>200000</v>
      </c>
      <c r="J68" s="29" t="s">
        <v>4</v>
      </c>
      <c r="K68" s="29" t="s">
        <v>5</v>
      </c>
      <c r="L68" s="30">
        <v>12</v>
      </c>
      <c r="M68" s="29" t="s">
        <v>9</v>
      </c>
      <c r="N68" s="30"/>
      <c r="O68" s="30"/>
      <c r="P68" s="30"/>
      <c r="Q68" s="31" t="s">
        <v>8</v>
      </c>
      <c r="R68" s="248">
        <f t="shared" si="6"/>
        <v>2400000</v>
      </c>
    </row>
    <row r="69" spans="1:19" s="2" customFormat="1" ht="20.100000000000001" customHeight="1" x14ac:dyDescent="0.25">
      <c r="A69" s="244"/>
      <c r="B69" s="27"/>
      <c r="C69" s="294"/>
      <c r="D69" s="24"/>
      <c r="E69" s="25"/>
      <c r="F69" s="26"/>
      <c r="G69" s="154"/>
      <c r="H69" s="281" t="s">
        <v>38</v>
      </c>
      <c r="I69" s="310">
        <v>15000</v>
      </c>
      <c r="J69" s="29" t="s">
        <v>4</v>
      </c>
      <c r="K69" s="29" t="s">
        <v>5</v>
      </c>
      <c r="L69" s="30">
        <v>12</v>
      </c>
      <c r="M69" s="29" t="s">
        <v>9</v>
      </c>
      <c r="N69" s="30"/>
      <c r="O69" s="30"/>
      <c r="P69" s="30"/>
      <c r="Q69" s="31" t="s">
        <v>8</v>
      </c>
      <c r="R69" s="248">
        <f t="shared" si="6"/>
        <v>180000</v>
      </c>
    </row>
    <row r="70" spans="1:19" s="2" customFormat="1" ht="20.100000000000001" customHeight="1" x14ac:dyDescent="0.25">
      <c r="A70" s="244"/>
      <c r="B70" s="35"/>
      <c r="C70" s="294"/>
      <c r="D70" s="24"/>
      <c r="E70" s="25"/>
      <c r="F70" s="26"/>
      <c r="G70" s="154"/>
      <c r="H70" s="281" t="s">
        <v>39</v>
      </c>
      <c r="I70" s="310">
        <v>116240</v>
      </c>
      <c r="J70" s="29" t="s">
        <v>4</v>
      </c>
      <c r="K70" s="29" t="s">
        <v>5</v>
      </c>
      <c r="L70" s="30">
        <v>12</v>
      </c>
      <c r="M70" s="29" t="s">
        <v>9</v>
      </c>
      <c r="N70" s="30"/>
      <c r="O70" s="30"/>
      <c r="P70" s="30"/>
      <c r="Q70" s="31" t="s">
        <v>8</v>
      </c>
      <c r="R70" s="248">
        <f t="shared" si="6"/>
        <v>1394880</v>
      </c>
    </row>
    <row r="71" spans="1:19" s="2" customFormat="1" ht="20.100000000000001" customHeight="1" x14ac:dyDescent="0.25">
      <c r="A71" s="244"/>
      <c r="B71" s="35"/>
      <c r="C71" s="294"/>
      <c r="D71" s="24"/>
      <c r="E71" s="25"/>
      <c r="F71" s="26"/>
      <c r="G71" s="154"/>
      <c r="H71" s="281" t="s">
        <v>40</v>
      </c>
      <c r="I71" s="310">
        <v>500000</v>
      </c>
      <c r="J71" s="29" t="s">
        <v>4</v>
      </c>
      <c r="K71" s="29" t="s">
        <v>5</v>
      </c>
      <c r="L71" s="30">
        <v>12</v>
      </c>
      <c r="M71" s="29" t="s">
        <v>9</v>
      </c>
      <c r="N71" s="30"/>
      <c r="O71" s="30"/>
      <c r="P71" s="30"/>
      <c r="Q71" s="31" t="s">
        <v>8</v>
      </c>
      <c r="R71" s="248">
        <f t="shared" si="6"/>
        <v>6000000</v>
      </c>
    </row>
    <row r="72" spans="1:19" s="2" customFormat="1" ht="19.5" customHeight="1" x14ac:dyDescent="0.25">
      <c r="A72" s="244"/>
      <c r="B72" s="35"/>
      <c r="C72" s="293"/>
      <c r="D72" s="265"/>
      <c r="E72" s="35"/>
      <c r="F72" s="212"/>
      <c r="G72" s="211"/>
      <c r="H72" s="281" t="s">
        <v>41</v>
      </c>
      <c r="I72" s="310">
        <v>132000</v>
      </c>
      <c r="J72" s="29" t="s">
        <v>4</v>
      </c>
      <c r="K72" s="29" t="s">
        <v>5</v>
      </c>
      <c r="L72" s="30">
        <v>12</v>
      </c>
      <c r="M72" s="29" t="s">
        <v>9</v>
      </c>
      <c r="N72" s="30"/>
      <c r="O72" s="30"/>
      <c r="P72" s="30"/>
      <c r="Q72" s="31" t="s">
        <v>8</v>
      </c>
      <c r="R72" s="248">
        <f t="shared" si="6"/>
        <v>1584000</v>
      </c>
    </row>
    <row r="73" spans="1:19" s="2" customFormat="1" ht="20.100000000000001" customHeight="1" x14ac:dyDescent="0.25">
      <c r="A73" s="244"/>
      <c r="B73" s="27"/>
      <c r="C73" s="35"/>
      <c r="D73" s="58"/>
      <c r="E73" s="25"/>
      <c r="F73" s="77"/>
      <c r="G73" s="168"/>
      <c r="H73" s="417" t="s">
        <v>146</v>
      </c>
      <c r="I73" s="310">
        <v>100000</v>
      </c>
      <c r="J73" s="29" t="s">
        <v>4</v>
      </c>
      <c r="K73" s="29" t="s">
        <v>5</v>
      </c>
      <c r="L73" s="30">
        <v>12</v>
      </c>
      <c r="M73" s="29" t="s">
        <v>9</v>
      </c>
      <c r="N73" s="30"/>
      <c r="O73" s="30"/>
      <c r="P73" s="30"/>
      <c r="Q73" s="31" t="s">
        <v>8</v>
      </c>
      <c r="R73" s="248">
        <f t="shared" ref="R73:R81" si="7">I73*L73</f>
        <v>1200000</v>
      </c>
    </row>
    <row r="74" spans="1:19" s="2" customFormat="1" ht="20.100000000000001" customHeight="1" x14ac:dyDescent="0.25">
      <c r="A74" s="244"/>
      <c r="B74" s="35"/>
      <c r="C74" s="294"/>
      <c r="D74" s="24"/>
      <c r="E74" s="25"/>
      <c r="F74" s="77"/>
      <c r="G74" s="168"/>
      <c r="H74" s="281" t="s">
        <v>42</v>
      </c>
      <c r="I74" s="310">
        <v>80000</v>
      </c>
      <c r="J74" s="29" t="s">
        <v>4</v>
      </c>
      <c r="K74" s="29" t="s">
        <v>5</v>
      </c>
      <c r="L74" s="304">
        <v>12</v>
      </c>
      <c r="M74" s="29" t="s">
        <v>9</v>
      </c>
      <c r="N74" s="30"/>
      <c r="O74" s="30"/>
      <c r="P74" s="30"/>
      <c r="Q74" s="31" t="s">
        <v>8</v>
      </c>
      <c r="R74" s="248">
        <f t="shared" si="7"/>
        <v>960000</v>
      </c>
    </row>
    <row r="75" spans="1:19" s="2" customFormat="1" ht="20.100000000000001" customHeight="1" x14ac:dyDescent="0.25">
      <c r="A75" s="244"/>
      <c r="B75" s="35"/>
      <c r="C75" s="294"/>
      <c r="D75" s="24"/>
      <c r="E75" s="25"/>
      <c r="F75" s="26"/>
      <c r="G75" s="154"/>
      <c r="H75" s="29" t="s">
        <v>43</v>
      </c>
      <c r="I75" s="28">
        <v>200000</v>
      </c>
      <c r="J75" s="29" t="s">
        <v>4</v>
      </c>
      <c r="K75" s="29" t="s">
        <v>5</v>
      </c>
      <c r="L75" s="30">
        <v>12</v>
      </c>
      <c r="M75" s="29" t="s">
        <v>9</v>
      </c>
      <c r="N75" s="30"/>
      <c r="O75" s="30"/>
      <c r="P75" s="30"/>
      <c r="Q75" s="31" t="s">
        <v>8</v>
      </c>
      <c r="R75" s="248">
        <f t="shared" si="7"/>
        <v>2400000</v>
      </c>
    </row>
    <row r="76" spans="1:19" s="2" customFormat="1" ht="20.100000000000001" customHeight="1" x14ac:dyDescent="0.25">
      <c r="A76" s="244"/>
      <c r="B76" s="35"/>
      <c r="C76" s="294"/>
      <c r="D76" s="24"/>
      <c r="E76" s="25"/>
      <c r="F76" s="77"/>
      <c r="G76" s="168"/>
      <c r="H76" s="266" t="s">
        <v>44</v>
      </c>
      <c r="I76" s="28">
        <v>80000</v>
      </c>
      <c r="J76" s="29" t="s">
        <v>4</v>
      </c>
      <c r="K76" s="29" t="s">
        <v>5</v>
      </c>
      <c r="L76" s="30">
        <v>12</v>
      </c>
      <c r="M76" s="29" t="s">
        <v>9</v>
      </c>
      <c r="N76" s="30"/>
      <c r="O76" s="30"/>
      <c r="P76" s="30"/>
      <c r="Q76" s="31" t="s">
        <v>8</v>
      </c>
      <c r="R76" s="248">
        <f t="shared" si="7"/>
        <v>960000</v>
      </c>
    </row>
    <row r="77" spans="1:19" s="2" customFormat="1" ht="20.100000000000001" customHeight="1" x14ac:dyDescent="0.25">
      <c r="A77" s="244"/>
      <c r="B77" s="35"/>
      <c r="C77" s="294"/>
      <c r="D77" s="24"/>
      <c r="E77" s="25"/>
      <c r="F77" s="26"/>
      <c r="G77" s="154"/>
      <c r="H77" s="281" t="s">
        <v>167</v>
      </c>
      <c r="I77" s="418">
        <v>300000</v>
      </c>
      <c r="J77" s="29" t="s">
        <v>4</v>
      </c>
      <c r="K77" s="29" t="s">
        <v>5</v>
      </c>
      <c r="L77" s="30">
        <v>12</v>
      </c>
      <c r="M77" s="29" t="s">
        <v>9</v>
      </c>
      <c r="N77" s="30"/>
      <c r="O77" s="30"/>
      <c r="P77" s="30"/>
      <c r="Q77" s="31" t="s">
        <v>8</v>
      </c>
      <c r="R77" s="248">
        <f t="shared" si="7"/>
        <v>3600000</v>
      </c>
    </row>
    <row r="78" spans="1:19" s="2" customFormat="1" ht="20.100000000000001" customHeight="1" x14ac:dyDescent="0.25">
      <c r="A78" s="244"/>
      <c r="B78" s="35"/>
      <c r="C78" s="294"/>
      <c r="D78" s="24"/>
      <c r="E78" s="25"/>
      <c r="F78" s="26"/>
      <c r="G78" s="154"/>
      <c r="H78" s="281" t="s">
        <v>45</v>
      </c>
      <c r="I78" s="310">
        <v>400000</v>
      </c>
      <c r="J78" s="29" t="s">
        <v>4</v>
      </c>
      <c r="K78" s="29" t="s">
        <v>5</v>
      </c>
      <c r="L78" s="30">
        <v>12</v>
      </c>
      <c r="M78" s="29" t="s">
        <v>9</v>
      </c>
      <c r="N78" s="30"/>
      <c r="O78" s="30"/>
      <c r="P78" s="30"/>
      <c r="Q78" s="31" t="s">
        <v>8</v>
      </c>
      <c r="R78" s="248">
        <f t="shared" si="7"/>
        <v>4800000</v>
      </c>
    </row>
    <row r="79" spans="1:19" s="2" customFormat="1" ht="20.100000000000001" customHeight="1" x14ac:dyDescent="0.25">
      <c r="A79" s="244"/>
      <c r="B79" s="27"/>
      <c r="C79" s="293"/>
      <c r="D79" s="58"/>
      <c r="E79" s="25"/>
      <c r="F79" s="26"/>
      <c r="G79" s="154"/>
      <c r="H79" s="281" t="s">
        <v>154</v>
      </c>
      <c r="I79" s="310">
        <v>143000</v>
      </c>
      <c r="J79" s="29" t="s">
        <v>4</v>
      </c>
      <c r="K79" s="29" t="s">
        <v>5</v>
      </c>
      <c r="L79" s="30">
        <v>12</v>
      </c>
      <c r="M79" s="29" t="s">
        <v>9</v>
      </c>
      <c r="N79" s="30"/>
      <c r="O79" s="30"/>
      <c r="P79" s="30"/>
      <c r="Q79" s="31" t="s">
        <v>8</v>
      </c>
      <c r="R79" s="248">
        <f t="shared" si="7"/>
        <v>1716000</v>
      </c>
    </row>
    <row r="80" spans="1:19" s="2" customFormat="1" ht="20.100000000000001" customHeight="1" x14ac:dyDescent="0.25">
      <c r="A80" s="244"/>
      <c r="B80" s="27"/>
      <c r="C80" s="323"/>
      <c r="D80" s="58"/>
      <c r="E80" s="25"/>
      <c r="F80" s="77"/>
      <c r="G80" s="168"/>
      <c r="H80" s="281" t="s">
        <v>356</v>
      </c>
      <c r="I80" s="310">
        <v>300000</v>
      </c>
      <c r="J80" s="29" t="s">
        <v>4</v>
      </c>
      <c r="K80" s="29" t="s">
        <v>5</v>
      </c>
      <c r="L80" s="30">
        <v>4</v>
      </c>
      <c r="M80" s="29" t="s">
        <v>9</v>
      </c>
      <c r="N80" s="30"/>
      <c r="O80" s="30"/>
      <c r="P80" s="30"/>
      <c r="Q80" s="31" t="s">
        <v>8</v>
      </c>
      <c r="R80" s="248">
        <f t="shared" ref="R80" si="8">I80*L80</f>
        <v>1200000</v>
      </c>
    </row>
    <row r="81" spans="1:18" s="2" customFormat="1" ht="20.100000000000001" customHeight="1" x14ac:dyDescent="0.25">
      <c r="A81" s="244"/>
      <c r="B81" s="27"/>
      <c r="C81" s="293"/>
      <c r="D81" s="58"/>
      <c r="E81" s="25"/>
      <c r="F81" s="77"/>
      <c r="G81" s="168"/>
      <c r="H81" s="281" t="s">
        <v>224</v>
      </c>
      <c r="I81" s="310">
        <v>100000</v>
      </c>
      <c r="J81" s="29" t="s">
        <v>4</v>
      </c>
      <c r="K81" s="29" t="s">
        <v>5</v>
      </c>
      <c r="L81" s="30">
        <v>12</v>
      </c>
      <c r="M81" s="29" t="s">
        <v>9</v>
      </c>
      <c r="N81" s="30"/>
      <c r="O81" s="30"/>
      <c r="P81" s="30"/>
      <c r="Q81" s="31" t="s">
        <v>8</v>
      </c>
      <c r="R81" s="248">
        <f t="shared" si="7"/>
        <v>1200000</v>
      </c>
    </row>
    <row r="82" spans="1:18" s="2" customFormat="1" ht="20.100000000000001" customHeight="1" thickBot="1" x14ac:dyDescent="0.3">
      <c r="A82" s="249"/>
      <c r="B82" s="383"/>
      <c r="C82" s="229"/>
      <c r="D82" s="393"/>
      <c r="E82" s="386"/>
      <c r="F82" s="394"/>
      <c r="G82" s="230"/>
      <c r="H82" s="389" t="s">
        <v>235</v>
      </c>
      <c r="I82" s="390">
        <v>5000000</v>
      </c>
      <c r="J82" s="391" t="s">
        <v>4</v>
      </c>
      <c r="K82" s="391" t="s">
        <v>5</v>
      </c>
      <c r="L82" s="401">
        <v>1</v>
      </c>
      <c r="M82" s="391" t="s">
        <v>13</v>
      </c>
      <c r="N82" s="401"/>
      <c r="O82" s="401"/>
      <c r="P82" s="401"/>
      <c r="Q82" s="391" t="s">
        <v>8</v>
      </c>
      <c r="R82" s="392">
        <f>ROUND(I82*L82,-1)</f>
        <v>5000000</v>
      </c>
    </row>
    <row r="83" spans="1:18" s="2" customFormat="1" ht="20.100000000000001" customHeight="1" x14ac:dyDescent="0.25">
      <c r="A83" s="244"/>
      <c r="B83" s="35"/>
      <c r="C83" s="293" t="s">
        <v>251</v>
      </c>
      <c r="D83" s="58">
        <v>132942530</v>
      </c>
      <c r="E83" s="25">
        <f>SUM(R83:R110)</f>
        <v>133593210</v>
      </c>
      <c r="F83" s="210">
        <f>E83-D83</f>
        <v>650680</v>
      </c>
      <c r="G83" s="154">
        <f>E83/D83*100</f>
        <v>100.48944457428335</v>
      </c>
      <c r="H83" s="281" t="s">
        <v>46</v>
      </c>
      <c r="I83" s="310">
        <v>50000</v>
      </c>
      <c r="J83" s="29" t="s">
        <v>4</v>
      </c>
      <c r="K83" s="29" t="s">
        <v>5</v>
      </c>
      <c r="L83" s="30">
        <v>12</v>
      </c>
      <c r="M83" s="29" t="s">
        <v>9</v>
      </c>
      <c r="N83" s="30"/>
      <c r="O83" s="30"/>
      <c r="P83" s="30"/>
      <c r="Q83" s="31" t="s">
        <v>8</v>
      </c>
      <c r="R83" s="248">
        <f>I83*L83</f>
        <v>600000</v>
      </c>
    </row>
    <row r="84" spans="1:18" s="2" customFormat="1" ht="20.100000000000001" customHeight="1" x14ac:dyDescent="0.25">
      <c r="A84" s="244"/>
      <c r="B84" s="27"/>
      <c r="C84" s="293"/>
      <c r="D84" s="58"/>
      <c r="E84" s="25"/>
      <c r="F84" s="210"/>
      <c r="G84" s="209"/>
      <c r="H84" s="281" t="s">
        <v>375</v>
      </c>
      <c r="I84" s="310">
        <v>125000</v>
      </c>
      <c r="J84" s="29" t="s">
        <v>4</v>
      </c>
      <c r="K84" s="29" t="s">
        <v>5</v>
      </c>
      <c r="L84" s="30">
        <v>12</v>
      </c>
      <c r="M84" s="29" t="s">
        <v>12</v>
      </c>
      <c r="N84" s="30"/>
      <c r="O84" s="30"/>
      <c r="P84" s="30"/>
      <c r="Q84" s="31" t="s">
        <v>8</v>
      </c>
      <c r="R84" s="248">
        <f>I84*L84</f>
        <v>1500000</v>
      </c>
    </row>
    <row r="85" spans="1:18" s="2" customFormat="1" ht="20.100000000000001" customHeight="1" x14ac:dyDescent="0.25">
      <c r="A85" s="244"/>
      <c r="B85" s="27"/>
      <c r="C85" s="293"/>
      <c r="D85" s="58"/>
      <c r="E85" s="25"/>
      <c r="F85" s="210"/>
      <c r="G85" s="209"/>
      <c r="H85" s="281" t="s">
        <v>47</v>
      </c>
      <c r="I85" s="310">
        <v>57750</v>
      </c>
      <c r="J85" s="29" t="s">
        <v>4</v>
      </c>
      <c r="K85" s="29" t="s">
        <v>5</v>
      </c>
      <c r="L85" s="30">
        <v>12</v>
      </c>
      <c r="M85" s="29" t="s">
        <v>9</v>
      </c>
      <c r="N85" s="30"/>
      <c r="O85" s="30"/>
      <c r="P85" s="30"/>
      <c r="Q85" s="31" t="s">
        <v>8</v>
      </c>
      <c r="R85" s="248">
        <f t="shared" ref="R85:R90" si="9">I85*L85</f>
        <v>693000</v>
      </c>
    </row>
    <row r="86" spans="1:18" s="2" customFormat="1" ht="20.100000000000001" customHeight="1" x14ac:dyDescent="0.25">
      <c r="A86" s="244"/>
      <c r="B86" s="27"/>
      <c r="C86" s="293"/>
      <c r="D86" s="58"/>
      <c r="E86" s="25"/>
      <c r="F86" s="210"/>
      <c r="G86" s="209"/>
      <c r="H86" s="281" t="s">
        <v>149</v>
      </c>
      <c r="I86" s="310">
        <v>100000</v>
      </c>
      <c r="J86" s="29" t="s">
        <v>4</v>
      </c>
      <c r="K86" s="29" t="s">
        <v>5</v>
      </c>
      <c r="L86" s="30">
        <v>12</v>
      </c>
      <c r="M86" s="29" t="s">
        <v>9</v>
      </c>
      <c r="N86" s="30"/>
      <c r="O86" s="30"/>
      <c r="P86" s="30"/>
      <c r="Q86" s="31" t="s">
        <v>8</v>
      </c>
      <c r="R86" s="248">
        <f t="shared" si="9"/>
        <v>1200000</v>
      </c>
    </row>
    <row r="87" spans="1:18" s="2" customFormat="1" ht="20.100000000000001" customHeight="1" x14ac:dyDescent="0.25">
      <c r="A87" s="244"/>
      <c r="B87" s="27"/>
      <c r="C87" s="293"/>
      <c r="D87" s="58"/>
      <c r="E87" s="25"/>
      <c r="F87" s="210"/>
      <c r="G87" s="209"/>
      <c r="H87" s="281" t="s">
        <v>344</v>
      </c>
      <c r="I87" s="310">
        <v>32220</v>
      </c>
      <c r="J87" s="29" t="s">
        <v>4</v>
      </c>
      <c r="K87" s="29" t="s">
        <v>5</v>
      </c>
      <c r="L87" s="30">
        <v>12</v>
      </c>
      <c r="M87" s="29" t="s">
        <v>9</v>
      </c>
      <c r="N87" s="30"/>
      <c r="O87" s="30"/>
      <c r="P87" s="30"/>
      <c r="Q87" s="31" t="s">
        <v>8</v>
      </c>
      <c r="R87" s="248">
        <f t="shared" si="9"/>
        <v>386640</v>
      </c>
    </row>
    <row r="88" spans="1:18" s="2" customFormat="1" ht="20.100000000000001" customHeight="1" x14ac:dyDescent="0.25">
      <c r="A88" s="244"/>
      <c r="B88" s="27"/>
      <c r="C88" s="293"/>
      <c r="D88" s="58"/>
      <c r="E88" s="25"/>
      <c r="F88" s="210"/>
      <c r="G88" s="209"/>
      <c r="H88" s="281" t="s">
        <v>48</v>
      </c>
      <c r="I88" s="310">
        <v>4000000</v>
      </c>
      <c r="J88" s="29" t="s">
        <v>4</v>
      </c>
      <c r="K88" s="29" t="s">
        <v>5</v>
      </c>
      <c r="L88" s="30">
        <v>12</v>
      </c>
      <c r="M88" s="29" t="s">
        <v>9</v>
      </c>
      <c r="N88" s="30"/>
      <c r="O88" s="30"/>
      <c r="P88" s="30"/>
      <c r="Q88" s="31" t="s">
        <v>8</v>
      </c>
      <c r="R88" s="248">
        <f t="shared" si="9"/>
        <v>48000000</v>
      </c>
    </row>
    <row r="89" spans="1:18" s="2" customFormat="1" ht="20.100000000000001" customHeight="1" x14ac:dyDescent="0.25">
      <c r="A89" s="244"/>
      <c r="B89" s="27"/>
      <c r="C89" s="293"/>
      <c r="D89" s="58"/>
      <c r="E89" s="25"/>
      <c r="F89" s="210"/>
      <c r="G89" s="209"/>
      <c r="H89" s="281" t="s">
        <v>49</v>
      </c>
      <c r="I89" s="310">
        <v>1800000</v>
      </c>
      <c r="J89" s="29" t="s">
        <v>4</v>
      </c>
      <c r="K89" s="29" t="s">
        <v>5</v>
      </c>
      <c r="L89" s="30">
        <v>12</v>
      </c>
      <c r="M89" s="29" t="s">
        <v>9</v>
      </c>
      <c r="N89" s="30"/>
      <c r="O89" s="30"/>
      <c r="P89" s="30"/>
      <c r="Q89" s="31" t="s">
        <v>8</v>
      </c>
      <c r="R89" s="248">
        <f t="shared" si="9"/>
        <v>21600000</v>
      </c>
    </row>
    <row r="90" spans="1:18" s="2" customFormat="1" ht="20.100000000000001" customHeight="1" x14ac:dyDescent="0.25">
      <c r="A90" s="244"/>
      <c r="B90" s="35"/>
      <c r="C90" s="294"/>
      <c r="D90" s="24"/>
      <c r="E90" s="25"/>
      <c r="F90" s="77"/>
      <c r="G90" s="154"/>
      <c r="H90" s="281" t="s">
        <v>76</v>
      </c>
      <c r="I90" s="418">
        <v>2500000</v>
      </c>
      <c r="J90" s="29" t="s">
        <v>4</v>
      </c>
      <c r="K90" s="29" t="s">
        <v>5</v>
      </c>
      <c r="L90" s="30">
        <v>12</v>
      </c>
      <c r="M90" s="29" t="s">
        <v>9</v>
      </c>
      <c r="N90" s="30"/>
      <c r="O90" s="30"/>
      <c r="P90" s="30"/>
      <c r="Q90" s="29" t="s">
        <v>8</v>
      </c>
      <c r="R90" s="248">
        <f t="shared" si="9"/>
        <v>30000000</v>
      </c>
    </row>
    <row r="91" spans="1:18" s="2" customFormat="1" ht="20.100000000000001" customHeight="1" x14ac:dyDescent="0.25">
      <c r="A91" s="244"/>
      <c r="B91" s="35"/>
      <c r="C91" s="294"/>
      <c r="D91" s="24"/>
      <c r="E91" s="25"/>
      <c r="F91" s="77"/>
      <c r="G91" s="168"/>
      <c r="H91" s="281" t="s">
        <v>376</v>
      </c>
      <c r="I91" s="310">
        <v>500000</v>
      </c>
      <c r="J91" s="29" t="s">
        <v>4</v>
      </c>
      <c r="K91" s="29" t="s">
        <v>5</v>
      </c>
      <c r="L91" s="30">
        <v>12</v>
      </c>
      <c r="M91" s="29" t="s">
        <v>9</v>
      </c>
      <c r="N91" s="30"/>
      <c r="O91" s="30"/>
      <c r="P91" s="30"/>
      <c r="Q91" s="31" t="s">
        <v>8</v>
      </c>
      <c r="R91" s="248">
        <f>I91*12</f>
        <v>6000000</v>
      </c>
    </row>
    <row r="92" spans="1:18" s="2" customFormat="1" ht="20.100000000000001" customHeight="1" x14ac:dyDescent="0.25">
      <c r="A92" s="244"/>
      <c r="B92" s="27"/>
      <c r="C92" s="293"/>
      <c r="D92" s="58"/>
      <c r="E92" s="25"/>
      <c r="F92" s="210"/>
      <c r="G92" s="209"/>
      <c r="H92" s="281" t="s">
        <v>150</v>
      </c>
      <c r="I92" s="28">
        <v>300000</v>
      </c>
      <c r="J92" s="29" t="s">
        <v>4</v>
      </c>
      <c r="K92" s="29" t="s">
        <v>5</v>
      </c>
      <c r="L92" s="30">
        <v>2</v>
      </c>
      <c r="M92" s="29" t="s">
        <v>10</v>
      </c>
      <c r="N92" s="30"/>
      <c r="O92" s="30"/>
      <c r="P92" s="30"/>
      <c r="Q92" s="31" t="s">
        <v>8</v>
      </c>
      <c r="R92" s="248">
        <f>I92*L92</f>
        <v>600000</v>
      </c>
    </row>
    <row r="93" spans="1:18" s="2" customFormat="1" ht="20.100000000000001" customHeight="1" x14ac:dyDescent="0.25">
      <c r="A93" s="244"/>
      <c r="B93" s="35"/>
      <c r="C93" s="293"/>
      <c r="D93" s="58"/>
      <c r="E93" s="25"/>
      <c r="F93" s="77"/>
      <c r="G93" s="154"/>
      <c r="H93" s="29" t="s">
        <v>276</v>
      </c>
      <c r="I93" s="28">
        <v>30000</v>
      </c>
      <c r="J93" s="29" t="s">
        <v>4</v>
      </c>
      <c r="K93" s="29" t="s">
        <v>5</v>
      </c>
      <c r="L93" s="30">
        <v>12</v>
      </c>
      <c r="M93" s="29" t="s">
        <v>9</v>
      </c>
      <c r="N93" s="30"/>
      <c r="O93" s="30"/>
      <c r="P93" s="30"/>
      <c r="Q93" s="31" t="s">
        <v>8</v>
      </c>
      <c r="R93" s="248">
        <f t="shared" ref="R93:R118" si="10">I93*L93</f>
        <v>360000</v>
      </c>
    </row>
    <row r="94" spans="1:18" s="2" customFormat="1" ht="20.100000000000001" customHeight="1" x14ac:dyDescent="0.25">
      <c r="A94" s="244"/>
      <c r="B94" s="27"/>
      <c r="C94" s="293"/>
      <c r="D94" s="58"/>
      <c r="E94" s="25"/>
      <c r="F94" s="208"/>
      <c r="G94" s="207"/>
      <c r="H94" s="29" t="s">
        <v>275</v>
      </c>
      <c r="I94" s="418">
        <v>200000</v>
      </c>
      <c r="J94" s="29" t="s">
        <v>4</v>
      </c>
      <c r="K94" s="29" t="s">
        <v>5</v>
      </c>
      <c r="L94" s="30">
        <v>1</v>
      </c>
      <c r="M94" s="29" t="s">
        <v>12</v>
      </c>
      <c r="N94" s="30"/>
      <c r="O94" s="30"/>
      <c r="P94" s="30"/>
      <c r="Q94" s="31" t="s">
        <v>8</v>
      </c>
      <c r="R94" s="248">
        <f t="shared" si="10"/>
        <v>200000</v>
      </c>
    </row>
    <row r="95" spans="1:18" s="2" customFormat="1" ht="20.100000000000001" customHeight="1" x14ac:dyDescent="0.25">
      <c r="A95" s="244"/>
      <c r="B95" s="27"/>
      <c r="C95" s="293"/>
      <c r="D95" s="58"/>
      <c r="E95" s="25"/>
      <c r="F95" s="208"/>
      <c r="G95" s="207"/>
      <c r="H95" s="29" t="s">
        <v>50</v>
      </c>
      <c r="I95" s="28">
        <v>200000</v>
      </c>
      <c r="J95" s="29" t="s">
        <v>4</v>
      </c>
      <c r="K95" s="29" t="s">
        <v>5</v>
      </c>
      <c r="L95" s="30">
        <v>1</v>
      </c>
      <c r="M95" s="29" t="s">
        <v>12</v>
      </c>
      <c r="N95" s="30"/>
      <c r="O95" s="30"/>
      <c r="P95" s="30"/>
      <c r="Q95" s="31" t="s">
        <v>8</v>
      </c>
      <c r="R95" s="248">
        <f t="shared" si="10"/>
        <v>200000</v>
      </c>
    </row>
    <row r="96" spans="1:18" s="2" customFormat="1" ht="20.100000000000001" customHeight="1" x14ac:dyDescent="0.25">
      <c r="A96" s="244"/>
      <c r="B96" s="27"/>
      <c r="C96" s="293"/>
      <c r="D96" s="58"/>
      <c r="E96" s="25"/>
      <c r="F96" s="208"/>
      <c r="G96" s="207"/>
      <c r="H96" s="29" t="s">
        <v>51</v>
      </c>
      <c r="I96" s="28">
        <v>48000</v>
      </c>
      <c r="J96" s="29" t="s">
        <v>4</v>
      </c>
      <c r="K96" s="29" t="s">
        <v>5</v>
      </c>
      <c r="L96" s="30">
        <v>1</v>
      </c>
      <c r="M96" s="29" t="s">
        <v>12</v>
      </c>
      <c r="N96" s="30"/>
      <c r="O96" s="30"/>
      <c r="P96" s="30"/>
      <c r="Q96" s="31" t="s">
        <v>8</v>
      </c>
      <c r="R96" s="248">
        <f t="shared" si="10"/>
        <v>48000</v>
      </c>
    </row>
    <row r="97" spans="1:18" s="2" customFormat="1" ht="20.100000000000001" customHeight="1" x14ac:dyDescent="0.25">
      <c r="A97" s="244"/>
      <c r="B97" s="27"/>
      <c r="C97" s="293"/>
      <c r="D97" s="58"/>
      <c r="E97" s="25"/>
      <c r="F97" s="208"/>
      <c r="G97" s="207"/>
      <c r="H97" s="29" t="s">
        <v>152</v>
      </c>
      <c r="I97" s="28">
        <v>600000</v>
      </c>
      <c r="J97" s="29" t="s">
        <v>4</v>
      </c>
      <c r="K97" s="29" t="s">
        <v>5</v>
      </c>
      <c r="L97" s="30">
        <v>1</v>
      </c>
      <c r="M97" s="29" t="s">
        <v>12</v>
      </c>
      <c r="N97" s="30"/>
      <c r="O97" s="30"/>
      <c r="P97" s="30"/>
      <c r="Q97" s="31" t="s">
        <v>8</v>
      </c>
      <c r="R97" s="248">
        <f t="shared" si="10"/>
        <v>600000</v>
      </c>
    </row>
    <row r="98" spans="1:18" s="2" customFormat="1" ht="20.100000000000001" customHeight="1" x14ac:dyDescent="0.25">
      <c r="A98" s="244"/>
      <c r="B98" s="27"/>
      <c r="C98" s="293"/>
      <c r="D98" s="58"/>
      <c r="E98" s="25"/>
      <c r="F98" s="208"/>
      <c r="G98" s="207"/>
      <c r="H98" s="29" t="s">
        <v>52</v>
      </c>
      <c r="I98" s="28">
        <v>130000</v>
      </c>
      <c r="J98" s="29" t="s">
        <v>4</v>
      </c>
      <c r="K98" s="29" t="s">
        <v>5</v>
      </c>
      <c r="L98" s="30">
        <v>12</v>
      </c>
      <c r="M98" s="29" t="s">
        <v>9</v>
      </c>
      <c r="N98" s="30"/>
      <c r="O98" s="30"/>
      <c r="P98" s="30"/>
      <c r="Q98" s="31" t="s">
        <v>8</v>
      </c>
      <c r="R98" s="248">
        <f t="shared" si="10"/>
        <v>1560000</v>
      </c>
    </row>
    <row r="99" spans="1:18" s="2" customFormat="1" ht="20.100000000000001" customHeight="1" x14ac:dyDescent="0.25">
      <c r="A99" s="244"/>
      <c r="B99" s="27"/>
      <c r="C99" s="293"/>
      <c r="D99" s="58"/>
      <c r="E99" s="25"/>
      <c r="F99" s="208"/>
      <c r="G99" s="207"/>
      <c r="H99" s="29" t="s">
        <v>53</v>
      </c>
      <c r="I99" s="418">
        <v>140000</v>
      </c>
      <c r="J99" s="29" t="s">
        <v>4</v>
      </c>
      <c r="K99" s="29" t="s">
        <v>5</v>
      </c>
      <c r="L99" s="30">
        <v>12</v>
      </c>
      <c r="M99" s="29" t="s">
        <v>9</v>
      </c>
      <c r="N99" s="30"/>
      <c r="O99" s="30"/>
      <c r="P99" s="30"/>
      <c r="Q99" s="31" t="s">
        <v>8</v>
      </c>
      <c r="R99" s="248">
        <f t="shared" si="10"/>
        <v>1680000</v>
      </c>
    </row>
    <row r="100" spans="1:18" s="2" customFormat="1" ht="20.100000000000001" customHeight="1" x14ac:dyDescent="0.25">
      <c r="A100" s="244"/>
      <c r="B100" s="27"/>
      <c r="C100" s="35"/>
      <c r="D100" s="58"/>
      <c r="E100" s="25"/>
      <c r="F100" s="208"/>
      <c r="G100" s="207"/>
      <c r="H100" s="29" t="s">
        <v>54</v>
      </c>
      <c r="I100" s="28">
        <v>700000</v>
      </c>
      <c r="J100" s="29" t="s">
        <v>4</v>
      </c>
      <c r="K100" s="29" t="s">
        <v>5</v>
      </c>
      <c r="L100" s="30">
        <v>2</v>
      </c>
      <c r="M100" s="29" t="s">
        <v>10</v>
      </c>
      <c r="N100" s="30"/>
      <c r="O100" s="30"/>
      <c r="P100" s="30"/>
      <c r="Q100" s="31" t="s">
        <v>8</v>
      </c>
      <c r="R100" s="248">
        <f t="shared" si="10"/>
        <v>1400000</v>
      </c>
    </row>
    <row r="101" spans="1:18" s="2" customFormat="1" ht="20.100000000000001" customHeight="1" x14ac:dyDescent="0.25">
      <c r="A101" s="244"/>
      <c r="B101" s="35"/>
      <c r="C101" s="293"/>
      <c r="D101" s="58"/>
      <c r="E101" s="25"/>
      <c r="F101" s="208"/>
      <c r="G101" s="207"/>
      <c r="H101" s="417" t="s">
        <v>378</v>
      </c>
      <c r="I101" s="28">
        <v>300000</v>
      </c>
      <c r="J101" s="29" t="s">
        <v>4</v>
      </c>
      <c r="K101" s="29" t="s">
        <v>5</v>
      </c>
      <c r="L101" s="30">
        <v>1</v>
      </c>
      <c r="M101" s="29" t="s">
        <v>10</v>
      </c>
      <c r="N101" s="30"/>
      <c r="O101" s="30"/>
      <c r="P101" s="30"/>
      <c r="Q101" s="31" t="s">
        <v>8</v>
      </c>
      <c r="R101" s="248">
        <f t="shared" si="10"/>
        <v>300000</v>
      </c>
    </row>
    <row r="102" spans="1:18" s="2" customFormat="1" ht="20.100000000000001" customHeight="1" x14ac:dyDescent="0.25">
      <c r="A102" s="244"/>
      <c r="B102" s="27"/>
      <c r="C102" s="293"/>
      <c r="D102" s="58"/>
      <c r="E102" s="25"/>
      <c r="F102" s="77"/>
      <c r="G102" s="168"/>
      <c r="H102" s="29" t="s">
        <v>151</v>
      </c>
      <c r="I102" s="418">
        <v>0</v>
      </c>
      <c r="J102" s="29" t="s">
        <v>4</v>
      </c>
      <c r="K102" s="29" t="s">
        <v>5</v>
      </c>
      <c r="L102" s="30">
        <v>1</v>
      </c>
      <c r="M102" s="29" t="s">
        <v>10</v>
      </c>
      <c r="N102" s="30"/>
      <c r="O102" s="30"/>
      <c r="P102" s="30"/>
      <c r="Q102" s="31" t="s">
        <v>8</v>
      </c>
      <c r="R102" s="248">
        <f t="shared" si="10"/>
        <v>0</v>
      </c>
    </row>
    <row r="103" spans="1:18" s="2" customFormat="1" ht="20.100000000000001" customHeight="1" x14ac:dyDescent="0.25">
      <c r="A103" s="244"/>
      <c r="B103" s="27"/>
      <c r="C103" s="293"/>
      <c r="D103" s="58"/>
      <c r="E103" s="25"/>
      <c r="F103" s="77"/>
      <c r="G103" s="168"/>
      <c r="H103" s="224" t="s">
        <v>343</v>
      </c>
      <c r="I103" s="28">
        <v>12250100</v>
      </c>
      <c r="J103" s="29" t="s">
        <v>4</v>
      </c>
      <c r="K103" s="29" t="s">
        <v>5</v>
      </c>
      <c r="L103" s="30">
        <v>1</v>
      </c>
      <c r="M103" s="29" t="s">
        <v>10</v>
      </c>
      <c r="N103" s="30"/>
      <c r="O103" s="30"/>
      <c r="P103" s="30"/>
      <c r="Q103" s="31" t="s">
        <v>8</v>
      </c>
      <c r="R103" s="248">
        <f t="shared" si="10"/>
        <v>12250100</v>
      </c>
    </row>
    <row r="104" spans="1:18" s="2" customFormat="1" ht="20.100000000000001" customHeight="1" x14ac:dyDescent="0.25">
      <c r="A104" s="244"/>
      <c r="B104" s="27"/>
      <c r="C104" s="293"/>
      <c r="D104" s="58"/>
      <c r="E104" s="25"/>
      <c r="F104" s="208"/>
      <c r="G104" s="207"/>
      <c r="H104" s="29" t="s">
        <v>349</v>
      </c>
      <c r="I104" s="28">
        <v>692030</v>
      </c>
      <c r="J104" s="29" t="s">
        <v>4</v>
      </c>
      <c r="K104" s="29" t="s">
        <v>5</v>
      </c>
      <c r="L104" s="30">
        <v>1</v>
      </c>
      <c r="M104" s="29" t="s">
        <v>10</v>
      </c>
      <c r="N104" s="30"/>
      <c r="O104" s="30"/>
      <c r="P104" s="30"/>
      <c r="Q104" s="29" t="s">
        <v>8</v>
      </c>
      <c r="R104" s="248">
        <f t="shared" si="10"/>
        <v>692030</v>
      </c>
    </row>
    <row r="105" spans="1:18" s="2" customFormat="1" ht="20.100000000000001" customHeight="1" x14ac:dyDescent="0.25">
      <c r="A105" s="244"/>
      <c r="B105" s="27"/>
      <c r="C105" s="293"/>
      <c r="D105" s="58"/>
      <c r="E105" s="25"/>
      <c r="F105" s="208"/>
      <c r="G105" s="207"/>
      <c r="H105" s="29" t="s">
        <v>350</v>
      </c>
      <c r="I105" s="28">
        <v>890480</v>
      </c>
      <c r="J105" s="29" t="s">
        <v>4</v>
      </c>
      <c r="K105" s="29" t="s">
        <v>5</v>
      </c>
      <c r="L105" s="30">
        <v>1</v>
      </c>
      <c r="M105" s="29" t="s">
        <v>10</v>
      </c>
      <c r="N105" s="30"/>
      <c r="O105" s="30"/>
      <c r="P105" s="30"/>
      <c r="Q105" s="31" t="s">
        <v>8</v>
      </c>
      <c r="R105" s="248">
        <f t="shared" si="10"/>
        <v>890480</v>
      </c>
    </row>
    <row r="106" spans="1:18" s="2" customFormat="1" ht="20.100000000000001" customHeight="1" x14ac:dyDescent="0.25">
      <c r="A106" s="244"/>
      <c r="B106" s="35"/>
      <c r="C106" s="293"/>
      <c r="D106" s="58"/>
      <c r="E106" s="25"/>
      <c r="F106" s="208"/>
      <c r="G106" s="207"/>
      <c r="H106" s="417" t="s">
        <v>351</v>
      </c>
      <c r="I106" s="28">
        <v>0</v>
      </c>
      <c r="J106" s="29" t="s">
        <v>4</v>
      </c>
      <c r="K106" s="29" t="s">
        <v>5</v>
      </c>
      <c r="L106" s="30">
        <v>1</v>
      </c>
      <c r="M106" s="29" t="s">
        <v>10</v>
      </c>
      <c r="N106" s="30"/>
      <c r="O106" s="30"/>
      <c r="P106" s="30"/>
      <c r="Q106" s="31" t="s">
        <v>8</v>
      </c>
      <c r="R106" s="248">
        <f>I106*L106</f>
        <v>0</v>
      </c>
    </row>
    <row r="107" spans="1:18" s="2" customFormat="1" ht="20.100000000000001" customHeight="1" x14ac:dyDescent="0.25">
      <c r="A107" s="244"/>
      <c r="B107" s="27"/>
      <c r="C107" s="293"/>
      <c r="D107" s="58"/>
      <c r="E107" s="25"/>
      <c r="F107" s="208"/>
      <c r="G107" s="207"/>
      <c r="H107" s="29" t="s">
        <v>377</v>
      </c>
      <c r="I107" s="28">
        <v>745180</v>
      </c>
      <c r="J107" s="29" t="s">
        <v>4</v>
      </c>
      <c r="K107" s="29" t="s">
        <v>5</v>
      </c>
      <c r="L107" s="30">
        <v>1</v>
      </c>
      <c r="M107" s="29" t="s">
        <v>10</v>
      </c>
      <c r="N107" s="30"/>
      <c r="O107" s="30"/>
      <c r="P107" s="30"/>
      <c r="Q107" s="31" t="s">
        <v>8</v>
      </c>
      <c r="R107" s="248">
        <f t="shared" si="10"/>
        <v>745180</v>
      </c>
    </row>
    <row r="108" spans="1:18" s="2" customFormat="1" ht="20.100000000000001" customHeight="1" thickBot="1" x14ac:dyDescent="0.3">
      <c r="A108" s="249"/>
      <c r="B108" s="228"/>
      <c r="C108" s="229"/>
      <c r="D108" s="393"/>
      <c r="E108" s="386"/>
      <c r="F108" s="402"/>
      <c r="G108" s="403"/>
      <c r="H108" s="391" t="s">
        <v>274</v>
      </c>
      <c r="I108" s="404">
        <v>87780</v>
      </c>
      <c r="J108" s="391" t="s">
        <v>4</v>
      </c>
      <c r="K108" s="391" t="s">
        <v>5</v>
      </c>
      <c r="L108" s="401">
        <v>1</v>
      </c>
      <c r="M108" s="391" t="s">
        <v>12</v>
      </c>
      <c r="N108" s="401"/>
      <c r="O108" s="401"/>
      <c r="P108" s="401"/>
      <c r="Q108" s="405" t="s">
        <v>8</v>
      </c>
      <c r="R108" s="392">
        <f t="shared" si="10"/>
        <v>87780</v>
      </c>
    </row>
    <row r="109" spans="1:18" s="2" customFormat="1" ht="20.100000000000001" customHeight="1" x14ac:dyDescent="0.25">
      <c r="A109" s="244"/>
      <c r="B109" s="27"/>
      <c r="C109" s="360"/>
      <c r="D109" s="58"/>
      <c r="E109" s="25"/>
      <c r="F109" s="208"/>
      <c r="G109" s="207"/>
      <c r="H109" s="281" t="s">
        <v>358</v>
      </c>
      <c r="I109" s="28">
        <v>10000</v>
      </c>
      <c r="J109" s="29" t="s">
        <v>4</v>
      </c>
      <c r="K109" s="29" t="s">
        <v>5</v>
      </c>
      <c r="L109" s="304">
        <v>100</v>
      </c>
      <c r="M109" s="29" t="s">
        <v>7</v>
      </c>
      <c r="N109" s="30"/>
      <c r="O109" s="30"/>
      <c r="P109" s="30"/>
      <c r="Q109" s="31" t="s">
        <v>8</v>
      </c>
      <c r="R109" s="248">
        <f t="shared" si="10"/>
        <v>1000000</v>
      </c>
    </row>
    <row r="110" spans="1:18" s="2" customFormat="1" ht="20.100000000000001" customHeight="1" x14ac:dyDescent="0.25">
      <c r="A110" s="244"/>
      <c r="B110" s="35"/>
      <c r="C110" s="293"/>
      <c r="D110" s="58"/>
      <c r="E110" s="25"/>
      <c r="F110" s="208"/>
      <c r="G110" s="207"/>
      <c r="H110" s="29" t="s">
        <v>55</v>
      </c>
      <c r="I110" s="28">
        <v>500000</v>
      </c>
      <c r="J110" s="29" t="s">
        <v>4</v>
      </c>
      <c r="K110" s="29" t="s">
        <v>5</v>
      </c>
      <c r="L110" s="30">
        <v>2</v>
      </c>
      <c r="M110" s="29" t="s">
        <v>10</v>
      </c>
      <c r="N110" s="30"/>
      <c r="O110" s="30"/>
      <c r="P110" s="30"/>
      <c r="Q110" s="31" t="s">
        <v>8</v>
      </c>
      <c r="R110" s="248">
        <f t="shared" si="10"/>
        <v>1000000</v>
      </c>
    </row>
    <row r="111" spans="1:18" s="2" customFormat="1" ht="20.100000000000001" customHeight="1" x14ac:dyDescent="0.25">
      <c r="A111" s="244"/>
      <c r="B111" s="35"/>
      <c r="C111" s="296" t="s">
        <v>56</v>
      </c>
      <c r="D111" s="67">
        <v>3710000</v>
      </c>
      <c r="E111" s="18">
        <f>R111+R112</f>
        <v>3600000</v>
      </c>
      <c r="F111" s="68">
        <f>E111-D111</f>
        <v>-110000</v>
      </c>
      <c r="G111" s="153">
        <f>E111/D111*100</f>
        <v>97.03504043126685</v>
      </c>
      <c r="H111" s="20" t="s">
        <v>57</v>
      </c>
      <c r="I111" s="19">
        <v>250000</v>
      </c>
      <c r="J111" s="20" t="s">
        <v>4</v>
      </c>
      <c r="K111" s="20" t="s">
        <v>5</v>
      </c>
      <c r="L111" s="21">
        <v>12</v>
      </c>
      <c r="M111" s="20" t="s">
        <v>9</v>
      </c>
      <c r="N111" s="21"/>
      <c r="O111" s="21"/>
      <c r="P111" s="21"/>
      <c r="Q111" s="22" t="s">
        <v>8</v>
      </c>
      <c r="R111" s="245">
        <f t="shared" si="10"/>
        <v>3000000</v>
      </c>
    </row>
    <row r="112" spans="1:18" s="2" customFormat="1" ht="20.100000000000001" customHeight="1" x14ac:dyDescent="0.25">
      <c r="A112" s="267"/>
      <c r="B112" s="35"/>
      <c r="C112" s="182"/>
      <c r="D112" s="7"/>
      <c r="E112" s="70"/>
      <c r="F112" s="76"/>
      <c r="G112" s="167"/>
      <c r="H112" s="71" t="s">
        <v>58</v>
      </c>
      <c r="I112" s="72">
        <v>50000</v>
      </c>
      <c r="J112" s="71" t="s">
        <v>4</v>
      </c>
      <c r="K112" s="71" t="s">
        <v>5</v>
      </c>
      <c r="L112" s="142">
        <v>12</v>
      </c>
      <c r="M112" s="71" t="s">
        <v>9</v>
      </c>
      <c r="N112" s="142"/>
      <c r="O112" s="142"/>
      <c r="P112" s="142"/>
      <c r="Q112" s="74" t="s">
        <v>8</v>
      </c>
      <c r="R112" s="251">
        <f t="shared" si="10"/>
        <v>600000</v>
      </c>
    </row>
    <row r="113" spans="1:18" s="2" customFormat="1" ht="20.100000000000001" customHeight="1" x14ac:dyDescent="0.25">
      <c r="A113" s="244"/>
      <c r="B113" s="35"/>
      <c r="C113" s="296" t="s">
        <v>246</v>
      </c>
      <c r="D113" s="67">
        <v>50605000</v>
      </c>
      <c r="E113" s="18">
        <f>SUM(R113:R126)</f>
        <v>74940000</v>
      </c>
      <c r="F113" s="68">
        <f>E113-D113</f>
        <v>24335000</v>
      </c>
      <c r="G113" s="153">
        <f>E113/D113*100</f>
        <v>148.08813358363798</v>
      </c>
      <c r="H113" s="302" t="s">
        <v>273</v>
      </c>
      <c r="I113" s="282">
        <v>3000000</v>
      </c>
      <c r="J113" s="20" t="s">
        <v>4</v>
      </c>
      <c r="K113" s="20" t="s">
        <v>5</v>
      </c>
      <c r="L113" s="21">
        <v>1</v>
      </c>
      <c r="M113" s="20" t="s">
        <v>12</v>
      </c>
      <c r="N113" s="57"/>
      <c r="O113" s="21"/>
      <c r="P113" s="21"/>
      <c r="Q113" s="22" t="s">
        <v>8</v>
      </c>
      <c r="R113" s="245">
        <f t="shared" si="10"/>
        <v>3000000</v>
      </c>
    </row>
    <row r="114" spans="1:18" s="2" customFormat="1" ht="20.100000000000001" customHeight="1" x14ac:dyDescent="0.25">
      <c r="A114" s="244"/>
      <c r="B114" s="27"/>
      <c r="C114" s="293"/>
      <c r="D114" s="58"/>
      <c r="E114" s="25"/>
      <c r="F114" s="26"/>
      <c r="G114" s="154"/>
      <c r="H114" s="281" t="s">
        <v>270</v>
      </c>
      <c r="I114" s="310">
        <v>1560000</v>
      </c>
      <c r="J114" s="29" t="s">
        <v>4</v>
      </c>
      <c r="K114" s="29" t="s">
        <v>5</v>
      </c>
      <c r="L114" s="30">
        <v>1</v>
      </c>
      <c r="M114" s="29" t="s">
        <v>13</v>
      </c>
      <c r="N114" s="265"/>
      <c r="O114" s="264"/>
      <c r="P114" s="30"/>
      <c r="Q114" s="31" t="s">
        <v>8</v>
      </c>
      <c r="R114" s="248">
        <f t="shared" ref="R114" si="11">I114*L114</f>
        <v>1560000</v>
      </c>
    </row>
    <row r="115" spans="1:18" s="2" customFormat="1" ht="20.100000000000001" customHeight="1" x14ac:dyDescent="0.25">
      <c r="A115" s="244"/>
      <c r="B115" s="27"/>
      <c r="C115" s="293"/>
      <c r="D115" s="58"/>
      <c r="E115" s="25"/>
      <c r="F115" s="26"/>
      <c r="G115" s="154"/>
      <c r="H115" s="281" t="s">
        <v>336</v>
      </c>
      <c r="I115" s="310">
        <v>1000000</v>
      </c>
      <c r="J115" s="281" t="s">
        <v>4</v>
      </c>
      <c r="K115" s="281" t="s">
        <v>5</v>
      </c>
      <c r="L115" s="304">
        <v>1</v>
      </c>
      <c r="M115" s="29" t="s">
        <v>13</v>
      </c>
      <c r="N115" s="265"/>
      <c r="O115" s="264"/>
      <c r="P115" s="30"/>
      <c r="Q115" s="31" t="s">
        <v>8</v>
      </c>
      <c r="R115" s="248">
        <f>I115*L115</f>
        <v>1000000</v>
      </c>
    </row>
    <row r="116" spans="1:18" s="2" customFormat="1" ht="20.100000000000001" customHeight="1" x14ac:dyDescent="0.25">
      <c r="A116" s="244"/>
      <c r="B116" s="27"/>
      <c r="C116" s="293"/>
      <c r="D116" s="58"/>
      <c r="E116" s="25"/>
      <c r="F116" s="26"/>
      <c r="G116" s="154"/>
      <c r="H116" s="281" t="s">
        <v>386</v>
      </c>
      <c r="I116" s="310">
        <v>3000000</v>
      </c>
      <c r="J116" s="281" t="s">
        <v>4</v>
      </c>
      <c r="K116" s="281" t="s">
        <v>5</v>
      </c>
      <c r="L116" s="304">
        <v>2</v>
      </c>
      <c r="M116" s="29" t="s">
        <v>10</v>
      </c>
      <c r="N116" s="265"/>
      <c r="O116" s="264"/>
      <c r="P116" s="30"/>
      <c r="Q116" s="29" t="s">
        <v>8</v>
      </c>
      <c r="R116" s="248">
        <f t="shared" si="10"/>
        <v>6000000</v>
      </c>
    </row>
    <row r="117" spans="1:18" s="2" customFormat="1" ht="20.100000000000001" customHeight="1" x14ac:dyDescent="0.25">
      <c r="A117" s="244"/>
      <c r="B117" s="27"/>
      <c r="C117" s="293"/>
      <c r="D117" s="58"/>
      <c r="E117" s="25"/>
      <c r="F117" s="26"/>
      <c r="G117" s="154"/>
      <c r="H117" s="417" t="s">
        <v>272</v>
      </c>
      <c r="I117" s="310">
        <v>0</v>
      </c>
      <c r="J117" s="281" t="s">
        <v>4</v>
      </c>
      <c r="K117" s="281" t="s">
        <v>5</v>
      </c>
      <c r="L117" s="304">
        <v>0</v>
      </c>
      <c r="M117" s="29" t="s">
        <v>7</v>
      </c>
      <c r="N117" s="30"/>
      <c r="O117" s="30"/>
      <c r="P117" s="30"/>
      <c r="Q117" s="31" t="s">
        <v>8</v>
      </c>
      <c r="R117" s="248">
        <f t="shared" si="10"/>
        <v>0</v>
      </c>
    </row>
    <row r="118" spans="1:18" s="2" customFormat="1" ht="20.100000000000001" customHeight="1" x14ac:dyDescent="0.25">
      <c r="A118" s="244"/>
      <c r="B118" s="27"/>
      <c r="C118" s="293"/>
      <c r="D118" s="58"/>
      <c r="E118" s="25"/>
      <c r="F118" s="26"/>
      <c r="G118" s="154"/>
      <c r="H118" s="281" t="s">
        <v>236</v>
      </c>
      <c r="I118" s="310">
        <v>3000000</v>
      </c>
      <c r="J118" s="281" t="s">
        <v>4</v>
      </c>
      <c r="K118" s="281" t="s">
        <v>5</v>
      </c>
      <c r="L118" s="304">
        <v>1</v>
      </c>
      <c r="M118" s="29" t="s">
        <v>13</v>
      </c>
      <c r="N118" s="30"/>
      <c r="O118" s="30"/>
      <c r="P118" s="30"/>
      <c r="Q118" s="31" t="s">
        <v>8</v>
      </c>
      <c r="R118" s="248">
        <f t="shared" si="10"/>
        <v>3000000</v>
      </c>
    </row>
    <row r="119" spans="1:18" s="2" customFormat="1" ht="20.100000000000001" customHeight="1" x14ac:dyDescent="0.25">
      <c r="A119" s="244"/>
      <c r="B119" s="27"/>
      <c r="C119" s="293"/>
      <c r="D119" s="58"/>
      <c r="E119" s="25"/>
      <c r="F119" s="26"/>
      <c r="G119" s="154"/>
      <c r="H119" s="281" t="s">
        <v>271</v>
      </c>
      <c r="I119" s="310">
        <v>15000</v>
      </c>
      <c r="J119" s="281" t="s">
        <v>4</v>
      </c>
      <c r="K119" s="281" t="s">
        <v>5</v>
      </c>
      <c r="L119" s="419">
        <v>94</v>
      </c>
      <c r="M119" s="29" t="s">
        <v>7</v>
      </c>
      <c r="N119" s="30" t="s">
        <v>5</v>
      </c>
      <c r="O119" s="30">
        <v>2</v>
      </c>
      <c r="P119" s="30" t="s">
        <v>10</v>
      </c>
      <c r="Q119" s="31" t="s">
        <v>8</v>
      </c>
      <c r="R119" s="248">
        <f>I119*L119*O119</f>
        <v>2820000</v>
      </c>
    </row>
    <row r="120" spans="1:18" s="2" customFormat="1" ht="20.100000000000001" customHeight="1" x14ac:dyDescent="0.25">
      <c r="A120" s="244"/>
      <c r="B120" s="27"/>
      <c r="C120" s="293"/>
      <c r="D120" s="58"/>
      <c r="E120" s="25"/>
      <c r="F120" s="26"/>
      <c r="G120" s="154"/>
      <c r="H120" s="281" t="s">
        <v>237</v>
      </c>
      <c r="I120" s="310">
        <v>3000000</v>
      </c>
      <c r="J120" s="281" t="s">
        <v>4</v>
      </c>
      <c r="K120" s="281" t="s">
        <v>5</v>
      </c>
      <c r="L120" s="304">
        <v>1</v>
      </c>
      <c r="M120" s="29" t="s">
        <v>13</v>
      </c>
      <c r="N120" s="30"/>
      <c r="O120" s="30"/>
      <c r="P120" s="30"/>
      <c r="Q120" s="31" t="s">
        <v>8</v>
      </c>
      <c r="R120" s="248">
        <f t="shared" ref="R120:R126" si="12">I120*L120</f>
        <v>3000000</v>
      </c>
    </row>
    <row r="121" spans="1:18" s="2" customFormat="1" ht="20.100000000000001" customHeight="1" x14ac:dyDescent="0.25">
      <c r="A121" s="244"/>
      <c r="B121" s="27"/>
      <c r="C121" s="293"/>
      <c r="D121" s="58"/>
      <c r="E121" s="25"/>
      <c r="F121" s="26"/>
      <c r="G121" s="154"/>
      <c r="H121" s="281" t="s">
        <v>379</v>
      </c>
      <c r="I121" s="310">
        <v>2000000</v>
      </c>
      <c r="J121" s="281" t="s">
        <v>4</v>
      </c>
      <c r="K121" s="281" t="s">
        <v>5</v>
      </c>
      <c r="L121" s="304">
        <v>1</v>
      </c>
      <c r="M121" s="29" t="s">
        <v>13</v>
      </c>
      <c r="N121" s="30"/>
      <c r="O121" s="30"/>
      <c r="P121" s="30"/>
      <c r="Q121" s="31" t="s">
        <v>8</v>
      </c>
      <c r="R121" s="248">
        <f t="shared" si="12"/>
        <v>2000000</v>
      </c>
    </row>
    <row r="122" spans="1:18" s="2" customFormat="1" ht="20.100000000000001" customHeight="1" x14ac:dyDescent="0.25">
      <c r="A122" s="244"/>
      <c r="B122" s="27"/>
      <c r="C122" s="293"/>
      <c r="D122" s="58"/>
      <c r="E122" s="25"/>
      <c r="F122" s="26"/>
      <c r="G122" s="154"/>
      <c r="H122" s="281" t="s">
        <v>341</v>
      </c>
      <c r="I122" s="418">
        <v>0</v>
      </c>
      <c r="J122" s="281" t="s">
        <v>340</v>
      </c>
      <c r="K122" s="281" t="s">
        <v>5</v>
      </c>
      <c r="L122" s="304">
        <v>5</v>
      </c>
      <c r="M122" s="29" t="s">
        <v>7</v>
      </c>
      <c r="N122" s="30"/>
      <c r="O122" s="30"/>
      <c r="P122" s="30"/>
      <c r="Q122" s="31" t="s">
        <v>8</v>
      </c>
      <c r="R122" s="248">
        <f t="shared" si="12"/>
        <v>0</v>
      </c>
    </row>
    <row r="123" spans="1:18" s="2" customFormat="1" ht="20.100000000000001" customHeight="1" x14ac:dyDescent="0.25">
      <c r="A123" s="244"/>
      <c r="B123" s="27"/>
      <c r="C123" s="293"/>
      <c r="D123" s="58"/>
      <c r="E123" s="25"/>
      <c r="F123" s="26"/>
      <c r="G123" s="154"/>
      <c r="H123" s="281" t="s">
        <v>166</v>
      </c>
      <c r="I123" s="418">
        <v>0</v>
      </c>
      <c r="J123" s="281" t="s">
        <v>4</v>
      </c>
      <c r="K123" s="281" t="s">
        <v>5</v>
      </c>
      <c r="L123" s="304">
        <v>1</v>
      </c>
      <c r="M123" s="29" t="s">
        <v>13</v>
      </c>
      <c r="N123" s="265"/>
      <c r="O123" s="264"/>
      <c r="P123" s="30"/>
      <c r="Q123" s="31" t="s">
        <v>8</v>
      </c>
      <c r="R123" s="248">
        <f t="shared" si="12"/>
        <v>0</v>
      </c>
    </row>
    <row r="124" spans="1:18" s="2" customFormat="1" ht="20.100000000000001" customHeight="1" x14ac:dyDescent="0.25">
      <c r="A124" s="244"/>
      <c r="B124" s="27"/>
      <c r="C124" s="293"/>
      <c r="D124" s="58"/>
      <c r="E124" s="25"/>
      <c r="F124" s="26"/>
      <c r="G124" s="154"/>
      <c r="H124" s="281" t="s">
        <v>240</v>
      </c>
      <c r="I124" s="28">
        <v>180000</v>
      </c>
      <c r="J124" s="29" t="s">
        <v>4</v>
      </c>
      <c r="K124" s="29" t="s">
        <v>5</v>
      </c>
      <c r="L124" s="30">
        <v>12</v>
      </c>
      <c r="M124" s="29" t="s">
        <v>9</v>
      </c>
      <c r="N124" s="265"/>
      <c r="O124" s="264"/>
      <c r="P124" s="30"/>
      <c r="Q124" s="31" t="s">
        <v>8</v>
      </c>
      <c r="R124" s="248">
        <f t="shared" si="12"/>
        <v>2160000</v>
      </c>
    </row>
    <row r="125" spans="1:18" s="2" customFormat="1" ht="21.6" x14ac:dyDescent="0.25">
      <c r="A125" s="244"/>
      <c r="B125" s="27"/>
      <c r="C125" s="293"/>
      <c r="D125" s="58"/>
      <c r="E125" s="25"/>
      <c r="F125" s="26"/>
      <c r="G125" s="154"/>
      <c r="H125" s="305" t="s">
        <v>335</v>
      </c>
      <c r="I125" s="28">
        <v>3000000</v>
      </c>
      <c r="J125" s="29" t="s">
        <v>4</v>
      </c>
      <c r="K125" s="29" t="s">
        <v>5</v>
      </c>
      <c r="L125" s="30">
        <v>12</v>
      </c>
      <c r="M125" s="29" t="s">
        <v>9</v>
      </c>
      <c r="N125" s="30"/>
      <c r="O125" s="30"/>
      <c r="P125" s="30"/>
      <c r="Q125" s="31" t="s">
        <v>8</v>
      </c>
      <c r="R125" s="248">
        <f t="shared" si="12"/>
        <v>36000000</v>
      </c>
    </row>
    <row r="126" spans="1:18" s="2" customFormat="1" ht="20.100000000000001" customHeight="1" x14ac:dyDescent="0.25">
      <c r="A126" s="244"/>
      <c r="B126" s="27"/>
      <c r="C126" s="293"/>
      <c r="D126" s="58"/>
      <c r="E126" s="25"/>
      <c r="F126" s="26"/>
      <c r="G126" s="154"/>
      <c r="H126" s="281" t="s">
        <v>59</v>
      </c>
      <c r="I126" s="28">
        <v>1200000</v>
      </c>
      <c r="J126" s="29" t="s">
        <v>4</v>
      </c>
      <c r="K126" s="29" t="s">
        <v>5</v>
      </c>
      <c r="L126" s="30">
        <v>12</v>
      </c>
      <c r="M126" s="29" t="s">
        <v>9</v>
      </c>
      <c r="N126" s="30"/>
      <c r="O126" s="30"/>
      <c r="P126" s="30"/>
      <c r="Q126" s="31" t="s">
        <v>8</v>
      </c>
      <c r="R126" s="248">
        <f t="shared" si="12"/>
        <v>14400000</v>
      </c>
    </row>
    <row r="127" spans="1:18" s="2" customFormat="1" ht="20.100000000000001" customHeight="1" x14ac:dyDescent="0.25">
      <c r="A127" s="468" t="s">
        <v>60</v>
      </c>
      <c r="B127" s="449"/>
      <c r="C127" s="449"/>
      <c r="D127" s="8">
        <f>D128</f>
        <v>155672860</v>
      </c>
      <c r="E127" s="9">
        <f>E128</f>
        <v>43320000</v>
      </c>
      <c r="F127" s="75">
        <f>E127-D127</f>
        <v>-112352860</v>
      </c>
      <c r="G127" s="155">
        <f>E127/D127*100</f>
        <v>27.827586645482072</v>
      </c>
      <c r="H127" s="12"/>
      <c r="I127" s="11"/>
      <c r="J127" s="12"/>
      <c r="K127" s="12"/>
      <c r="L127" s="13"/>
      <c r="M127" s="12"/>
      <c r="N127" s="13"/>
      <c r="O127" s="13"/>
      <c r="P127" s="13"/>
      <c r="Q127" s="12"/>
      <c r="R127" s="242"/>
    </row>
    <row r="128" spans="1:18" s="2" customFormat="1" ht="20.100000000000001" customHeight="1" x14ac:dyDescent="0.25">
      <c r="A128" s="244"/>
      <c r="B128" s="469" t="s">
        <v>61</v>
      </c>
      <c r="C128" s="470"/>
      <c r="D128" s="24">
        <f>D129+D130+D135</f>
        <v>155672860</v>
      </c>
      <c r="E128" s="24">
        <f>E129+E130+E135</f>
        <v>43320000</v>
      </c>
      <c r="F128" s="77">
        <f>E128-D128</f>
        <v>-112352860</v>
      </c>
      <c r="G128" s="152">
        <f>E128/D128*100</f>
        <v>27.827586645482072</v>
      </c>
      <c r="H128" s="29"/>
      <c r="I128" s="28"/>
      <c r="J128" s="29"/>
      <c r="K128" s="29"/>
      <c r="L128" s="30"/>
      <c r="M128" s="29"/>
      <c r="N128" s="30"/>
      <c r="O128" s="30"/>
      <c r="P128" s="30"/>
      <c r="Q128" s="29"/>
      <c r="R128" s="248"/>
    </row>
    <row r="129" spans="1:18" s="2" customFormat="1" ht="20.100000000000001" customHeight="1" x14ac:dyDescent="0.25">
      <c r="A129" s="244"/>
      <c r="B129" s="296"/>
      <c r="C129" s="297" t="s">
        <v>62</v>
      </c>
      <c r="D129" s="17">
        <v>5000000</v>
      </c>
      <c r="E129" s="18">
        <f>R129</f>
        <v>5000000</v>
      </c>
      <c r="F129" s="68">
        <f>E129-D129</f>
        <v>0</v>
      </c>
      <c r="G129" s="154">
        <f>E129/D129*100</f>
        <v>100</v>
      </c>
      <c r="H129" s="80" t="s">
        <v>170</v>
      </c>
      <c r="I129" s="19">
        <v>5000000</v>
      </c>
      <c r="J129" s="20" t="s">
        <v>4</v>
      </c>
      <c r="K129" s="20" t="s">
        <v>5</v>
      </c>
      <c r="L129" s="21">
        <v>1</v>
      </c>
      <c r="M129" s="20" t="s">
        <v>12</v>
      </c>
      <c r="N129" s="21"/>
      <c r="O129" s="21"/>
      <c r="P129" s="21"/>
      <c r="Q129" s="22" t="s">
        <v>8</v>
      </c>
      <c r="R129" s="245">
        <f t="shared" ref="R129:R136" si="13">I129*L129</f>
        <v>5000000</v>
      </c>
    </row>
    <row r="130" spans="1:18" s="2" customFormat="1" ht="20.100000000000001" customHeight="1" x14ac:dyDescent="0.25">
      <c r="A130" s="244"/>
      <c r="B130" s="293"/>
      <c r="C130" s="280" t="s">
        <v>63</v>
      </c>
      <c r="D130" s="17">
        <v>31676860</v>
      </c>
      <c r="E130" s="18">
        <f>SUM(R130:R134)</f>
        <v>14000000</v>
      </c>
      <c r="F130" s="68">
        <f>E130-D130</f>
        <v>-17676860</v>
      </c>
      <c r="G130" s="153">
        <f>E130/D130*100</f>
        <v>44.196299759508989</v>
      </c>
      <c r="H130" s="20" t="s">
        <v>172</v>
      </c>
      <c r="I130" s="19">
        <v>5000000</v>
      </c>
      <c r="J130" s="20" t="s">
        <v>4</v>
      </c>
      <c r="K130" s="20" t="s">
        <v>5</v>
      </c>
      <c r="L130" s="21">
        <v>1</v>
      </c>
      <c r="M130" s="20" t="s">
        <v>12</v>
      </c>
      <c r="N130" s="21"/>
      <c r="O130" s="21"/>
      <c r="P130" s="21"/>
      <c r="Q130" s="22" t="s">
        <v>8</v>
      </c>
      <c r="R130" s="245">
        <f>I130*L130</f>
        <v>5000000</v>
      </c>
    </row>
    <row r="131" spans="1:18" s="2" customFormat="1" ht="20.100000000000001" customHeight="1" thickBot="1" x14ac:dyDescent="0.3">
      <c r="A131" s="249"/>
      <c r="B131" s="229"/>
      <c r="C131" s="384"/>
      <c r="D131" s="385"/>
      <c r="E131" s="386"/>
      <c r="F131" s="387"/>
      <c r="G131" s="388"/>
      <c r="H131" s="389" t="s">
        <v>357</v>
      </c>
      <c r="I131" s="390">
        <v>3000000</v>
      </c>
      <c r="J131" s="391" t="s">
        <v>4</v>
      </c>
      <c r="K131" s="391" t="s">
        <v>5</v>
      </c>
      <c r="L131" s="401">
        <v>1</v>
      </c>
      <c r="M131" s="391" t="s">
        <v>12</v>
      </c>
      <c r="N131" s="406"/>
      <c r="O131" s="401"/>
      <c r="P131" s="401"/>
      <c r="Q131" s="405" t="s">
        <v>8</v>
      </c>
      <c r="R131" s="252">
        <f t="shared" ref="R131:R132" si="14">I131*L131</f>
        <v>3000000</v>
      </c>
    </row>
    <row r="132" spans="1:18" s="2" customFormat="1" ht="20.100000000000001" customHeight="1" x14ac:dyDescent="0.25">
      <c r="A132" s="250"/>
      <c r="B132" s="372"/>
      <c r="C132" s="373"/>
      <c r="D132" s="374"/>
      <c r="E132" s="375"/>
      <c r="F132" s="376"/>
      <c r="G132" s="377"/>
      <c r="H132" s="378" t="s">
        <v>64</v>
      </c>
      <c r="I132" s="379">
        <v>3000000</v>
      </c>
      <c r="J132" s="378" t="s">
        <v>4</v>
      </c>
      <c r="K132" s="378" t="s">
        <v>5</v>
      </c>
      <c r="L132" s="359">
        <v>1</v>
      </c>
      <c r="M132" s="378" t="s">
        <v>12</v>
      </c>
      <c r="N132" s="380"/>
      <c r="O132" s="359"/>
      <c r="P132" s="359"/>
      <c r="Q132" s="381" t="s">
        <v>8</v>
      </c>
      <c r="R132" s="382">
        <f t="shared" si="14"/>
        <v>3000000</v>
      </c>
    </row>
    <row r="133" spans="1:18" s="2" customFormat="1" ht="20.100000000000001" customHeight="1" x14ac:dyDescent="0.25">
      <c r="A133" s="244"/>
      <c r="B133" s="293"/>
      <c r="C133" s="294"/>
      <c r="D133" s="24"/>
      <c r="E133" s="25"/>
      <c r="F133" s="77"/>
      <c r="G133" s="168"/>
      <c r="H133" s="29" t="s">
        <v>169</v>
      </c>
      <c r="I133" s="28">
        <v>2000000</v>
      </c>
      <c r="J133" s="29" t="s">
        <v>4</v>
      </c>
      <c r="K133" s="29" t="s">
        <v>5</v>
      </c>
      <c r="L133" s="30">
        <v>1</v>
      </c>
      <c r="M133" s="29" t="s">
        <v>12</v>
      </c>
      <c r="N133" s="264"/>
      <c r="O133" s="30"/>
      <c r="P133" s="30"/>
      <c r="Q133" s="31" t="s">
        <v>8</v>
      </c>
      <c r="R133" s="248">
        <f t="shared" si="13"/>
        <v>2000000</v>
      </c>
    </row>
    <row r="134" spans="1:18" s="2" customFormat="1" ht="20.100000000000001" customHeight="1" x14ac:dyDescent="0.25">
      <c r="A134" s="244"/>
      <c r="B134" s="293"/>
      <c r="C134" s="182"/>
      <c r="D134" s="7"/>
      <c r="E134" s="70"/>
      <c r="F134" s="76"/>
      <c r="G134" s="167"/>
      <c r="H134" s="71" t="s">
        <v>55</v>
      </c>
      <c r="I134" s="72">
        <v>1000000</v>
      </c>
      <c r="J134" s="71" t="s">
        <v>4</v>
      </c>
      <c r="K134" s="71" t="s">
        <v>5</v>
      </c>
      <c r="L134" s="142">
        <v>1</v>
      </c>
      <c r="M134" s="71" t="s">
        <v>12</v>
      </c>
      <c r="N134" s="289"/>
      <c r="O134" s="142"/>
      <c r="P134" s="142"/>
      <c r="Q134" s="74" t="s">
        <v>8</v>
      </c>
      <c r="R134" s="251">
        <f t="shared" si="13"/>
        <v>1000000</v>
      </c>
    </row>
    <row r="135" spans="1:18" s="2" customFormat="1" ht="20.100000000000001" customHeight="1" x14ac:dyDescent="0.25">
      <c r="A135" s="244"/>
      <c r="B135" s="35"/>
      <c r="C135" s="294" t="s">
        <v>65</v>
      </c>
      <c r="D135" s="24">
        <v>118996000</v>
      </c>
      <c r="E135" s="25">
        <f>SUM(R135:R138)</f>
        <v>24320000</v>
      </c>
      <c r="F135" s="77">
        <f>E135-D135</f>
        <v>-94676000</v>
      </c>
      <c r="G135" s="154">
        <f>E135/D135*100</f>
        <v>20.437661770143535</v>
      </c>
      <c r="H135" s="29" t="s">
        <v>153</v>
      </c>
      <c r="I135" s="28">
        <v>1500000</v>
      </c>
      <c r="J135" s="29" t="s">
        <v>4</v>
      </c>
      <c r="K135" s="29" t="s">
        <v>5</v>
      </c>
      <c r="L135" s="30">
        <v>12</v>
      </c>
      <c r="M135" s="29" t="s">
        <v>9</v>
      </c>
      <c r="N135" s="30"/>
      <c r="O135" s="30"/>
      <c r="P135" s="30"/>
      <c r="Q135" s="31" t="s">
        <v>8</v>
      </c>
      <c r="R135" s="248">
        <f t="shared" si="13"/>
        <v>18000000</v>
      </c>
    </row>
    <row r="136" spans="1:18" s="2" customFormat="1" ht="20.100000000000001" customHeight="1" x14ac:dyDescent="0.25">
      <c r="A136" s="244"/>
      <c r="B136" s="35"/>
      <c r="C136" s="294"/>
      <c r="D136" s="24"/>
      <c r="E136" s="25"/>
      <c r="F136" s="77"/>
      <c r="G136" s="168"/>
      <c r="H136" s="29" t="s">
        <v>171</v>
      </c>
      <c r="I136" s="28">
        <v>2000000</v>
      </c>
      <c r="J136" s="29" t="s">
        <v>4</v>
      </c>
      <c r="K136" s="29" t="s">
        <v>5</v>
      </c>
      <c r="L136" s="30">
        <v>1</v>
      </c>
      <c r="M136" s="29" t="s">
        <v>13</v>
      </c>
      <c r="N136" s="30"/>
      <c r="O136" s="30"/>
      <c r="P136" s="30"/>
      <c r="Q136" s="31" t="s">
        <v>8</v>
      </c>
      <c r="R136" s="248">
        <f t="shared" si="13"/>
        <v>2000000</v>
      </c>
    </row>
    <row r="137" spans="1:18" s="2" customFormat="1" ht="20.100000000000001" customHeight="1" x14ac:dyDescent="0.25">
      <c r="A137" s="244"/>
      <c r="B137" s="35"/>
      <c r="C137" s="294"/>
      <c r="D137" s="24"/>
      <c r="E137" s="25"/>
      <c r="F137" s="26"/>
      <c r="G137" s="154"/>
      <c r="H137" s="29" t="s">
        <v>269</v>
      </c>
      <c r="I137" s="28">
        <v>160000</v>
      </c>
      <c r="J137" s="29" t="s">
        <v>4</v>
      </c>
      <c r="K137" s="29" t="s">
        <v>5</v>
      </c>
      <c r="L137" s="30">
        <v>12</v>
      </c>
      <c r="M137" s="29" t="s">
        <v>9</v>
      </c>
      <c r="N137" s="30"/>
      <c r="O137" s="30"/>
      <c r="P137" s="30"/>
      <c r="Q137" s="31" t="s">
        <v>8</v>
      </c>
      <c r="R137" s="248">
        <f>I137*L137</f>
        <v>1920000</v>
      </c>
    </row>
    <row r="138" spans="1:18" s="2" customFormat="1" ht="20.100000000000001" customHeight="1" x14ac:dyDescent="0.25">
      <c r="A138" s="244"/>
      <c r="B138" s="35"/>
      <c r="C138" s="294"/>
      <c r="D138" s="24"/>
      <c r="E138" s="25"/>
      <c r="F138" s="26"/>
      <c r="G138" s="154"/>
      <c r="H138" s="29" t="s">
        <v>66</v>
      </c>
      <c r="I138" s="28">
        <v>200000</v>
      </c>
      <c r="J138" s="29" t="s">
        <v>4</v>
      </c>
      <c r="K138" s="29" t="s">
        <v>5</v>
      </c>
      <c r="L138" s="30">
        <v>12</v>
      </c>
      <c r="M138" s="29" t="s">
        <v>9</v>
      </c>
      <c r="N138" s="30"/>
      <c r="O138" s="30"/>
      <c r="P138" s="30"/>
      <c r="Q138" s="31" t="s">
        <v>8</v>
      </c>
      <c r="R138" s="248">
        <f>I138*L138</f>
        <v>2400000</v>
      </c>
    </row>
    <row r="139" spans="1:18" s="2" customFormat="1" ht="20.100000000000001" customHeight="1" x14ac:dyDescent="0.25">
      <c r="A139" s="472" t="s">
        <v>67</v>
      </c>
      <c r="B139" s="444"/>
      <c r="C139" s="290"/>
      <c r="D139" s="8">
        <f>D140+D165</f>
        <v>557876350</v>
      </c>
      <c r="E139" s="9">
        <f>E140+E165</f>
        <v>580924830</v>
      </c>
      <c r="F139" s="34">
        <f>E139-D139</f>
        <v>23048480</v>
      </c>
      <c r="G139" s="155">
        <f>E139/D139*100</f>
        <v>104.13146748378918</v>
      </c>
      <c r="H139" s="12"/>
      <c r="I139" s="11"/>
      <c r="J139" s="12"/>
      <c r="K139" s="12"/>
      <c r="L139" s="13"/>
      <c r="M139" s="12"/>
      <c r="N139" s="13"/>
      <c r="O139" s="13"/>
      <c r="P139" s="13"/>
      <c r="Q139" s="12"/>
      <c r="R139" s="242"/>
    </row>
    <row r="140" spans="1:18" s="2" customFormat="1" ht="20.100000000000001" customHeight="1" x14ac:dyDescent="0.25">
      <c r="A140" s="244"/>
      <c r="B140" s="469" t="s">
        <v>68</v>
      </c>
      <c r="C140" s="470"/>
      <c r="D140" s="24">
        <f>D141+D153+D157+D164</f>
        <v>537676350</v>
      </c>
      <c r="E140" s="25">
        <f>E141+E153+E157+E164</f>
        <v>551144830</v>
      </c>
      <c r="F140" s="26">
        <f>E140-D140</f>
        <v>13468480</v>
      </c>
      <c r="G140" s="152">
        <f>E140/D140*100</f>
        <v>102.50494186698003</v>
      </c>
      <c r="H140" s="29"/>
      <c r="I140" s="28"/>
      <c r="J140" s="29"/>
      <c r="K140" s="29"/>
      <c r="L140" s="30"/>
      <c r="M140" s="29"/>
      <c r="N140" s="30"/>
      <c r="O140" s="30"/>
      <c r="P140" s="30"/>
      <c r="Q140" s="29"/>
      <c r="R140" s="248"/>
    </row>
    <row r="141" spans="1:18" s="2" customFormat="1" ht="20.100000000000001" customHeight="1" x14ac:dyDescent="0.25">
      <c r="A141" s="244"/>
      <c r="B141" s="49"/>
      <c r="C141" s="297" t="s">
        <v>69</v>
      </c>
      <c r="D141" s="17">
        <v>454488170</v>
      </c>
      <c r="E141" s="18">
        <f>R141+R149</f>
        <v>460032650</v>
      </c>
      <c r="F141" s="68">
        <f>E141-D141</f>
        <v>5544480</v>
      </c>
      <c r="G141" s="186">
        <f>E141/D141*100</f>
        <v>101.21993934407578</v>
      </c>
      <c r="H141" s="45" t="s">
        <v>268</v>
      </c>
      <c r="I141" s="19"/>
      <c r="J141" s="20"/>
      <c r="K141" s="20"/>
      <c r="L141" s="21"/>
      <c r="M141" s="20"/>
      <c r="N141" s="21"/>
      <c r="O141" s="21"/>
      <c r="P141" s="21"/>
      <c r="Q141" s="20"/>
      <c r="R141" s="245">
        <f>SUM(R142:R148)</f>
        <v>404352650</v>
      </c>
    </row>
    <row r="142" spans="1:18" s="2" customFormat="1" ht="20.100000000000001" customHeight="1" x14ac:dyDescent="0.25">
      <c r="A142" s="244"/>
      <c r="B142" s="35"/>
      <c r="C142" s="294"/>
      <c r="D142" s="24"/>
      <c r="E142" s="25"/>
      <c r="F142" s="26"/>
      <c r="G142" s="186"/>
      <c r="H142" s="206" t="s">
        <v>179</v>
      </c>
      <c r="I142" s="421">
        <v>6500</v>
      </c>
      <c r="J142" s="224" t="s">
        <v>4</v>
      </c>
      <c r="K142" s="224" t="s">
        <v>5</v>
      </c>
      <c r="L142" s="225">
        <v>122</v>
      </c>
      <c r="M142" s="224" t="s">
        <v>7</v>
      </c>
      <c r="N142" s="225" t="s">
        <v>5</v>
      </c>
      <c r="O142" s="225">
        <v>365</v>
      </c>
      <c r="P142" s="225" t="s">
        <v>6</v>
      </c>
      <c r="Q142" s="246" t="s">
        <v>8</v>
      </c>
      <c r="R142" s="247">
        <f>I142*L142*O142</f>
        <v>289445000</v>
      </c>
    </row>
    <row r="143" spans="1:18" s="2" customFormat="1" ht="20.100000000000001" customHeight="1" x14ac:dyDescent="0.25">
      <c r="A143" s="244"/>
      <c r="B143" s="35"/>
      <c r="C143" s="294"/>
      <c r="D143" s="24"/>
      <c r="E143" s="25"/>
      <c r="F143" s="77"/>
      <c r="G143" s="29"/>
      <c r="H143" s="206" t="s">
        <v>267</v>
      </c>
      <c r="I143" s="306">
        <v>1000</v>
      </c>
      <c r="J143" s="224" t="s">
        <v>4</v>
      </c>
      <c r="K143" s="224" t="s">
        <v>5</v>
      </c>
      <c r="L143" s="225">
        <v>122</v>
      </c>
      <c r="M143" s="224" t="s">
        <v>7</v>
      </c>
      <c r="N143" s="224" t="s">
        <v>5</v>
      </c>
      <c r="O143" s="225">
        <v>365</v>
      </c>
      <c r="P143" s="225" t="s">
        <v>6</v>
      </c>
      <c r="Q143" s="246" t="s">
        <v>8</v>
      </c>
      <c r="R143" s="247">
        <f>I143*L143*O143</f>
        <v>44530000</v>
      </c>
    </row>
    <row r="144" spans="1:18" s="2" customFormat="1" ht="20.100000000000001" customHeight="1" x14ac:dyDescent="0.25">
      <c r="A144" s="244"/>
      <c r="B144" s="35"/>
      <c r="C144" s="294"/>
      <c r="D144" s="24"/>
      <c r="E144" s="25"/>
      <c r="F144" s="26"/>
      <c r="G144" s="186"/>
      <c r="H144" s="284" t="s">
        <v>190</v>
      </c>
      <c r="I144" s="306">
        <v>241247</v>
      </c>
      <c r="J144" s="285" t="s">
        <v>4</v>
      </c>
      <c r="K144" s="285" t="s">
        <v>5</v>
      </c>
      <c r="L144" s="308">
        <v>23</v>
      </c>
      <c r="M144" s="285" t="s">
        <v>7</v>
      </c>
      <c r="N144" s="307" t="s">
        <v>5</v>
      </c>
      <c r="O144" s="307">
        <v>12</v>
      </c>
      <c r="P144" s="307" t="s">
        <v>9</v>
      </c>
      <c r="Q144" s="246" t="s">
        <v>8</v>
      </c>
      <c r="R144" s="247">
        <f>ROUND(I144*L144*O144,-1)</f>
        <v>66584170</v>
      </c>
    </row>
    <row r="145" spans="1:18" s="2" customFormat="1" ht="20.100000000000001" customHeight="1" x14ac:dyDescent="0.25">
      <c r="A145" s="244"/>
      <c r="B145" s="35"/>
      <c r="C145" s="293"/>
      <c r="D145" s="24"/>
      <c r="E145" s="25"/>
      <c r="F145" s="26"/>
      <c r="G145" s="154"/>
      <c r="H145" s="285" t="s">
        <v>191</v>
      </c>
      <c r="I145" s="306">
        <v>50000</v>
      </c>
      <c r="J145" s="285" t="s">
        <v>4</v>
      </c>
      <c r="K145" s="285" t="s">
        <v>5</v>
      </c>
      <c r="L145" s="307">
        <v>23</v>
      </c>
      <c r="M145" s="285" t="s">
        <v>7</v>
      </c>
      <c r="N145" s="307" t="s">
        <v>5</v>
      </c>
      <c r="O145" s="307">
        <v>2</v>
      </c>
      <c r="P145" s="307" t="s">
        <v>10</v>
      </c>
      <c r="Q145" s="246" t="s">
        <v>8</v>
      </c>
      <c r="R145" s="247">
        <f>ROUND(I145*L145*O145,-1)</f>
        <v>2300000</v>
      </c>
    </row>
    <row r="146" spans="1:18" s="2" customFormat="1" ht="20.100000000000001" customHeight="1" x14ac:dyDescent="0.25">
      <c r="A146" s="244"/>
      <c r="B146" s="35"/>
      <c r="C146" s="293"/>
      <c r="D146" s="24"/>
      <c r="E146" s="25"/>
      <c r="F146" s="26"/>
      <c r="G146" s="154"/>
      <c r="H146" s="285" t="s">
        <v>194</v>
      </c>
      <c r="I146" s="306">
        <v>13500</v>
      </c>
      <c r="J146" s="285" t="s">
        <v>4</v>
      </c>
      <c r="K146" s="285" t="s">
        <v>5</v>
      </c>
      <c r="L146" s="307">
        <v>23</v>
      </c>
      <c r="M146" s="285" t="s">
        <v>7</v>
      </c>
      <c r="N146" s="307" t="s">
        <v>5</v>
      </c>
      <c r="O146" s="307">
        <v>1</v>
      </c>
      <c r="P146" s="307" t="s">
        <v>10</v>
      </c>
      <c r="Q146" s="246" t="s">
        <v>8</v>
      </c>
      <c r="R146" s="247">
        <f>I146*L146</f>
        <v>310500</v>
      </c>
    </row>
    <row r="147" spans="1:18" s="2" customFormat="1" ht="20.100000000000001" customHeight="1" x14ac:dyDescent="0.25">
      <c r="A147" s="244"/>
      <c r="B147" s="35"/>
      <c r="C147" s="293"/>
      <c r="D147" s="24"/>
      <c r="E147" s="25"/>
      <c r="F147" s="26"/>
      <c r="G147" s="154"/>
      <c r="H147" s="285" t="s">
        <v>192</v>
      </c>
      <c r="I147" s="306">
        <v>36433</v>
      </c>
      <c r="J147" s="285" t="s">
        <v>4</v>
      </c>
      <c r="K147" s="285" t="s">
        <v>5</v>
      </c>
      <c r="L147" s="307">
        <v>23</v>
      </c>
      <c r="M147" s="285" t="s">
        <v>7</v>
      </c>
      <c r="N147" s="307" t="s">
        <v>5</v>
      </c>
      <c r="O147" s="307">
        <v>1</v>
      </c>
      <c r="P147" s="307" t="s">
        <v>10</v>
      </c>
      <c r="Q147" s="246" t="s">
        <v>8</v>
      </c>
      <c r="R147" s="247">
        <v>837980</v>
      </c>
    </row>
    <row r="148" spans="1:18" s="2" customFormat="1" ht="20.100000000000001" customHeight="1" x14ac:dyDescent="0.25">
      <c r="A148" s="244"/>
      <c r="B148" s="35"/>
      <c r="C148" s="293"/>
      <c r="D148" s="24"/>
      <c r="E148" s="25"/>
      <c r="F148" s="26"/>
      <c r="G148" s="154"/>
      <c r="H148" s="285" t="s">
        <v>195</v>
      </c>
      <c r="I148" s="306">
        <v>15000</v>
      </c>
      <c r="J148" s="285" t="s">
        <v>4</v>
      </c>
      <c r="K148" s="285" t="s">
        <v>5</v>
      </c>
      <c r="L148" s="307">
        <v>23</v>
      </c>
      <c r="M148" s="285" t="s">
        <v>7</v>
      </c>
      <c r="N148" s="307" t="s">
        <v>5</v>
      </c>
      <c r="O148" s="307">
        <v>1</v>
      </c>
      <c r="P148" s="307" t="s">
        <v>10</v>
      </c>
      <c r="Q148" s="246" t="s">
        <v>8</v>
      </c>
      <c r="R148" s="247">
        <f>I148*L148*O148</f>
        <v>345000</v>
      </c>
    </row>
    <row r="149" spans="1:18" s="2" customFormat="1" ht="20.100000000000001" customHeight="1" x14ac:dyDescent="0.25">
      <c r="A149" s="244"/>
      <c r="B149" s="27"/>
      <c r="C149" s="412"/>
      <c r="D149" s="58"/>
      <c r="E149" s="25"/>
      <c r="F149" s="26"/>
      <c r="G149" s="154"/>
      <c r="H149" s="45" t="s">
        <v>268</v>
      </c>
      <c r="I149" s="19"/>
      <c r="J149" s="20"/>
      <c r="K149" s="20"/>
      <c r="L149" s="21"/>
      <c r="M149" s="20"/>
      <c r="N149" s="21"/>
      <c r="O149" s="21"/>
      <c r="P149" s="21"/>
      <c r="Q149" s="20"/>
      <c r="R149" s="245">
        <f>SUM(R150:R152)</f>
        <v>55680000</v>
      </c>
    </row>
    <row r="150" spans="1:18" s="2" customFormat="1" ht="20.100000000000001" customHeight="1" x14ac:dyDescent="0.25">
      <c r="A150" s="244"/>
      <c r="B150" s="27"/>
      <c r="C150" s="293"/>
      <c r="D150" s="58"/>
      <c r="E150" s="25"/>
      <c r="F150" s="26"/>
      <c r="G150" s="154"/>
      <c r="H150" s="285" t="s">
        <v>387</v>
      </c>
      <c r="I150" s="306">
        <v>50000</v>
      </c>
      <c r="J150" s="285" t="s">
        <v>4</v>
      </c>
      <c r="K150" s="285" t="s">
        <v>5</v>
      </c>
      <c r="L150" s="422">
        <v>91</v>
      </c>
      <c r="M150" s="224" t="s">
        <v>7</v>
      </c>
      <c r="N150" s="225" t="s">
        <v>5</v>
      </c>
      <c r="O150" s="225">
        <v>12</v>
      </c>
      <c r="P150" s="225" t="s">
        <v>9</v>
      </c>
      <c r="Q150" s="246" t="s">
        <v>8</v>
      </c>
      <c r="R150" s="247">
        <f>I150*L150*O150</f>
        <v>54600000</v>
      </c>
    </row>
    <row r="151" spans="1:18" s="2" customFormat="1" ht="20.100000000000001" customHeight="1" x14ac:dyDescent="0.25">
      <c r="A151" s="244"/>
      <c r="B151" s="27"/>
      <c r="C151" s="293"/>
      <c r="D151" s="58"/>
      <c r="E151" s="25"/>
      <c r="F151" s="26"/>
      <c r="G151" s="154"/>
      <c r="H151" s="285" t="s">
        <v>388</v>
      </c>
      <c r="I151" s="306">
        <v>30000</v>
      </c>
      <c r="J151" s="285" t="s">
        <v>4</v>
      </c>
      <c r="K151" s="285" t="s">
        <v>5</v>
      </c>
      <c r="L151" s="422">
        <v>3</v>
      </c>
      <c r="M151" s="224" t="s">
        <v>7</v>
      </c>
      <c r="N151" s="225" t="s">
        <v>5</v>
      </c>
      <c r="O151" s="225">
        <v>12</v>
      </c>
      <c r="P151" s="225" t="s">
        <v>9</v>
      </c>
      <c r="Q151" s="246" t="s">
        <v>8</v>
      </c>
      <c r="R151" s="247">
        <f>I151*L151*O151</f>
        <v>1080000</v>
      </c>
    </row>
    <row r="152" spans="1:18" s="2" customFormat="1" ht="20.100000000000001" customHeight="1" x14ac:dyDescent="0.25">
      <c r="A152" s="244"/>
      <c r="B152" s="27"/>
      <c r="C152" s="352"/>
      <c r="D152" s="58"/>
      <c r="E152" s="25"/>
      <c r="F152" s="26"/>
      <c r="G152" s="154"/>
      <c r="H152" s="285" t="s">
        <v>389</v>
      </c>
      <c r="I152" s="421">
        <v>0</v>
      </c>
      <c r="J152" s="285" t="s">
        <v>4</v>
      </c>
      <c r="K152" s="285" t="s">
        <v>5</v>
      </c>
      <c r="L152" s="307">
        <v>1</v>
      </c>
      <c r="M152" s="224" t="s">
        <v>12</v>
      </c>
      <c r="N152" s="225"/>
      <c r="O152" s="225"/>
      <c r="P152" s="225"/>
      <c r="Q152" s="246" t="s">
        <v>8</v>
      </c>
      <c r="R152" s="247">
        <f>I152*L152</f>
        <v>0</v>
      </c>
    </row>
    <row r="153" spans="1:18" s="2" customFormat="1" ht="20.100000000000001" customHeight="1" x14ac:dyDescent="0.25">
      <c r="A153" s="244"/>
      <c r="B153" s="35"/>
      <c r="C153" s="297" t="s">
        <v>70</v>
      </c>
      <c r="D153" s="17">
        <v>67398180</v>
      </c>
      <c r="E153" s="18">
        <f>SUM(R153:R156)</f>
        <v>72178180</v>
      </c>
      <c r="F153" s="68">
        <f>E153-D153</f>
        <v>4780000</v>
      </c>
      <c r="G153" s="153">
        <f>E153/D153*100</f>
        <v>107.09217964045914</v>
      </c>
      <c r="H153" s="309" t="s">
        <v>71</v>
      </c>
      <c r="I153" s="282">
        <v>4316660</v>
      </c>
      <c r="J153" s="302" t="s">
        <v>4</v>
      </c>
      <c r="K153" s="302" t="s">
        <v>5</v>
      </c>
      <c r="L153" s="299">
        <v>12</v>
      </c>
      <c r="M153" s="302" t="s">
        <v>9</v>
      </c>
      <c r="N153" s="299"/>
      <c r="O153" s="299"/>
      <c r="P153" s="299"/>
      <c r="Q153" s="22" t="s">
        <v>8</v>
      </c>
      <c r="R153" s="245">
        <v>51580000</v>
      </c>
    </row>
    <row r="154" spans="1:18" s="2" customFormat="1" ht="20.100000000000001" customHeight="1" x14ac:dyDescent="0.25">
      <c r="A154" s="244"/>
      <c r="B154" s="35"/>
      <c r="C154" s="294"/>
      <c r="D154" s="24"/>
      <c r="E154" s="25"/>
      <c r="F154" s="26"/>
      <c r="G154" s="154"/>
      <c r="H154" s="305" t="s">
        <v>223</v>
      </c>
      <c r="I154" s="310">
        <v>600000</v>
      </c>
      <c r="J154" s="281" t="s">
        <v>4</v>
      </c>
      <c r="K154" s="281" t="s">
        <v>5</v>
      </c>
      <c r="L154" s="304">
        <v>12</v>
      </c>
      <c r="M154" s="281" t="s">
        <v>9</v>
      </c>
      <c r="N154" s="304"/>
      <c r="O154" s="304"/>
      <c r="P154" s="304"/>
      <c r="Q154" s="31" t="s">
        <v>8</v>
      </c>
      <c r="R154" s="248">
        <f t="shared" ref="R154:R164" si="15">I154*L154</f>
        <v>7200000</v>
      </c>
    </row>
    <row r="155" spans="1:18" s="2" customFormat="1" ht="20.100000000000001" customHeight="1" x14ac:dyDescent="0.25">
      <c r="A155" s="244"/>
      <c r="B155" s="35"/>
      <c r="C155" s="413"/>
      <c r="D155" s="24"/>
      <c r="E155" s="25"/>
      <c r="F155" s="26"/>
      <c r="G155" s="154"/>
      <c r="H155" s="305" t="s">
        <v>380</v>
      </c>
      <c r="I155" s="310">
        <v>500000</v>
      </c>
      <c r="J155" s="281" t="s">
        <v>4</v>
      </c>
      <c r="K155" s="281" t="s">
        <v>5</v>
      </c>
      <c r="L155" s="304">
        <v>12</v>
      </c>
      <c r="M155" s="281" t="s">
        <v>9</v>
      </c>
      <c r="N155" s="304"/>
      <c r="O155" s="304"/>
      <c r="P155" s="304"/>
      <c r="Q155" s="31" t="s">
        <v>8</v>
      </c>
      <c r="R155" s="248">
        <f t="shared" ref="R155:R156" si="16">I155*L155</f>
        <v>6000000</v>
      </c>
    </row>
    <row r="156" spans="1:18" s="2" customFormat="1" ht="20.100000000000001" customHeight="1" thickBot="1" x14ac:dyDescent="0.3">
      <c r="A156" s="249"/>
      <c r="B156" s="383"/>
      <c r="C156" s="384"/>
      <c r="D156" s="385"/>
      <c r="E156" s="386"/>
      <c r="F156" s="387"/>
      <c r="G156" s="230"/>
      <c r="H156" s="389" t="s">
        <v>252</v>
      </c>
      <c r="I156" s="390">
        <v>616515</v>
      </c>
      <c r="J156" s="389" t="s">
        <v>4</v>
      </c>
      <c r="K156" s="389" t="s">
        <v>5</v>
      </c>
      <c r="L156" s="429">
        <v>12</v>
      </c>
      <c r="M156" s="389" t="s">
        <v>9</v>
      </c>
      <c r="N156" s="429"/>
      <c r="O156" s="429"/>
      <c r="P156" s="429"/>
      <c r="Q156" s="391" t="s">
        <v>8</v>
      </c>
      <c r="R156" s="392">
        <f t="shared" si="16"/>
        <v>7398180</v>
      </c>
    </row>
    <row r="157" spans="1:18" s="2" customFormat="1" ht="20.100000000000001" customHeight="1" x14ac:dyDescent="0.25">
      <c r="A157" s="244"/>
      <c r="B157" s="35"/>
      <c r="C157" s="428" t="s">
        <v>72</v>
      </c>
      <c r="D157" s="24">
        <v>14990000</v>
      </c>
      <c r="E157" s="25">
        <f>SUM(R157:R163)</f>
        <v>18134000</v>
      </c>
      <c r="F157" s="77">
        <f>E157-D157</f>
        <v>3144000</v>
      </c>
      <c r="G157" s="154">
        <f>E157/D157*100</f>
        <v>120.9739826551034</v>
      </c>
      <c r="H157" s="281" t="s">
        <v>353</v>
      </c>
      <c r="I157" s="310">
        <v>150000</v>
      </c>
      <c r="J157" s="281" t="s">
        <v>4</v>
      </c>
      <c r="K157" s="281" t="s">
        <v>5</v>
      </c>
      <c r="L157" s="304">
        <v>12</v>
      </c>
      <c r="M157" s="281" t="s">
        <v>9</v>
      </c>
      <c r="N157" s="304"/>
      <c r="O157" s="304"/>
      <c r="P157" s="304"/>
      <c r="Q157" s="29" t="s">
        <v>8</v>
      </c>
      <c r="R157" s="248">
        <f t="shared" si="15"/>
        <v>1800000</v>
      </c>
    </row>
    <row r="158" spans="1:18" s="2" customFormat="1" ht="20.100000000000001" customHeight="1" x14ac:dyDescent="0.25">
      <c r="A158" s="244"/>
      <c r="B158" s="35"/>
      <c r="C158" s="416"/>
      <c r="D158" s="24"/>
      <c r="E158" s="25"/>
      <c r="F158" s="77"/>
      <c r="G158" s="168"/>
      <c r="H158" s="281" t="s">
        <v>393</v>
      </c>
      <c r="I158" s="310">
        <v>1000</v>
      </c>
      <c r="J158" s="281" t="s">
        <v>4</v>
      </c>
      <c r="K158" s="281" t="s">
        <v>5</v>
      </c>
      <c r="L158" s="304">
        <v>237</v>
      </c>
      <c r="M158" s="281" t="s">
        <v>7</v>
      </c>
      <c r="N158" s="281" t="s">
        <v>5</v>
      </c>
      <c r="O158" s="304">
        <v>2</v>
      </c>
      <c r="P158" s="304" t="s">
        <v>10</v>
      </c>
      <c r="Q158" s="29" t="s">
        <v>8</v>
      </c>
      <c r="R158" s="248">
        <f>I158*L158*O158</f>
        <v>474000</v>
      </c>
    </row>
    <row r="159" spans="1:18" s="2" customFormat="1" ht="20.100000000000001" customHeight="1" x14ac:dyDescent="0.25">
      <c r="A159" s="244"/>
      <c r="B159" s="35"/>
      <c r="C159" s="416"/>
      <c r="D159" s="24"/>
      <c r="E159" s="25"/>
      <c r="F159" s="77"/>
      <c r="G159" s="168"/>
      <c r="H159" s="281" t="s">
        <v>394</v>
      </c>
      <c r="I159" s="310">
        <v>5000</v>
      </c>
      <c r="J159" s="281" t="s">
        <v>4</v>
      </c>
      <c r="K159" s="281" t="s">
        <v>5</v>
      </c>
      <c r="L159" s="304">
        <v>120</v>
      </c>
      <c r="M159" s="281" t="s">
        <v>395</v>
      </c>
      <c r="N159" s="281" t="s">
        <v>5</v>
      </c>
      <c r="O159" s="304">
        <v>3</v>
      </c>
      <c r="P159" s="304" t="s">
        <v>10</v>
      </c>
      <c r="Q159" s="29" t="s">
        <v>8</v>
      </c>
      <c r="R159" s="248">
        <f>I159*L159*O159</f>
        <v>1800000</v>
      </c>
    </row>
    <row r="160" spans="1:18" s="2" customFormat="1" ht="20.100000000000001" customHeight="1" x14ac:dyDescent="0.25">
      <c r="A160" s="244"/>
      <c r="B160" s="35"/>
      <c r="C160" s="294"/>
      <c r="D160" s="24"/>
      <c r="E160" s="25"/>
      <c r="F160" s="77"/>
      <c r="G160" s="168"/>
      <c r="H160" s="281" t="s">
        <v>352</v>
      </c>
      <c r="I160" s="310">
        <v>500000</v>
      </c>
      <c r="J160" s="281" t="s">
        <v>4</v>
      </c>
      <c r="K160" s="281" t="s">
        <v>5</v>
      </c>
      <c r="L160" s="304">
        <v>12</v>
      </c>
      <c r="M160" s="281" t="s">
        <v>9</v>
      </c>
      <c r="N160" s="304"/>
      <c r="O160" s="304"/>
      <c r="P160" s="304"/>
      <c r="Q160" s="29" t="s">
        <v>8</v>
      </c>
      <c r="R160" s="248">
        <f>I160*L160</f>
        <v>6000000</v>
      </c>
    </row>
    <row r="161" spans="1:18" s="2" customFormat="1" ht="20.100000000000001" customHeight="1" x14ac:dyDescent="0.25">
      <c r="A161" s="244"/>
      <c r="B161" s="35"/>
      <c r="C161" s="416"/>
      <c r="D161" s="24"/>
      <c r="E161" s="25"/>
      <c r="F161" s="77"/>
      <c r="G161" s="168"/>
      <c r="H161" s="281" t="s">
        <v>354</v>
      </c>
      <c r="I161" s="310">
        <v>3000</v>
      </c>
      <c r="J161" s="281" t="s">
        <v>355</v>
      </c>
      <c r="K161" s="281" t="s">
        <v>310</v>
      </c>
      <c r="L161" s="304">
        <v>100</v>
      </c>
      <c r="M161" s="281" t="s">
        <v>4</v>
      </c>
      <c r="N161" s="304" t="s">
        <v>310</v>
      </c>
      <c r="O161" s="304">
        <v>12</v>
      </c>
      <c r="P161" s="304" t="s">
        <v>9</v>
      </c>
      <c r="Q161" s="29" t="s">
        <v>8</v>
      </c>
      <c r="R161" s="248">
        <f>I161*L161*O161</f>
        <v>3600000</v>
      </c>
    </row>
    <row r="162" spans="1:18" s="2" customFormat="1" ht="20.100000000000001" customHeight="1" x14ac:dyDescent="0.25">
      <c r="A162" s="244"/>
      <c r="B162" s="35"/>
      <c r="C162" s="324"/>
      <c r="D162" s="24"/>
      <c r="E162" s="25"/>
      <c r="F162" s="77"/>
      <c r="G162" s="168"/>
      <c r="H162" s="281" t="s">
        <v>396</v>
      </c>
      <c r="I162" s="310">
        <v>165000</v>
      </c>
      <c r="J162" s="281" t="s">
        <v>4</v>
      </c>
      <c r="K162" s="281" t="s">
        <v>310</v>
      </c>
      <c r="L162" s="304">
        <v>2</v>
      </c>
      <c r="M162" s="281" t="s">
        <v>395</v>
      </c>
      <c r="N162" s="304" t="s">
        <v>310</v>
      </c>
      <c r="O162" s="304">
        <v>12</v>
      </c>
      <c r="P162" s="304" t="s">
        <v>9</v>
      </c>
      <c r="Q162" s="29" t="s">
        <v>8</v>
      </c>
      <c r="R162" s="248">
        <f>I162*L162*O162</f>
        <v>3960000</v>
      </c>
    </row>
    <row r="163" spans="1:18" s="2" customFormat="1" ht="20.100000000000001" customHeight="1" x14ac:dyDescent="0.25">
      <c r="A163" s="244"/>
      <c r="B163" s="35"/>
      <c r="C163" s="182"/>
      <c r="D163" s="7"/>
      <c r="E163" s="70"/>
      <c r="F163" s="76"/>
      <c r="G163" s="167"/>
      <c r="H163" s="311" t="s">
        <v>73</v>
      </c>
      <c r="I163" s="410">
        <v>500000</v>
      </c>
      <c r="J163" s="311" t="s">
        <v>4</v>
      </c>
      <c r="K163" s="311" t="s">
        <v>5</v>
      </c>
      <c r="L163" s="411">
        <v>1</v>
      </c>
      <c r="M163" s="311" t="s">
        <v>13</v>
      </c>
      <c r="N163" s="411"/>
      <c r="O163" s="411"/>
      <c r="P163" s="411"/>
      <c r="Q163" s="71" t="s">
        <v>8</v>
      </c>
      <c r="R163" s="251">
        <f t="shared" si="15"/>
        <v>500000</v>
      </c>
    </row>
    <row r="164" spans="1:18" s="2" customFormat="1" ht="20.100000000000001" customHeight="1" x14ac:dyDescent="0.25">
      <c r="A164" s="270"/>
      <c r="B164" s="185"/>
      <c r="C164" s="182" t="s">
        <v>74</v>
      </c>
      <c r="D164" s="7">
        <v>800000</v>
      </c>
      <c r="E164" s="70">
        <f>R164</f>
        <v>800000</v>
      </c>
      <c r="F164" s="76">
        <f>E164-D164</f>
        <v>0</v>
      </c>
      <c r="G164" s="152">
        <v>0</v>
      </c>
      <c r="H164" s="311" t="s">
        <v>75</v>
      </c>
      <c r="I164" s="410">
        <v>800000</v>
      </c>
      <c r="J164" s="311" t="s">
        <v>4</v>
      </c>
      <c r="K164" s="311" t="s">
        <v>5</v>
      </c>
      <c r="L164" s="411">
        <v>1</v>
      </c>
      <c r="M164" s="311" t="s">
        <v>11</v>
      </c>
      <c r="N164" s="411"/>
      <c r="O164" s="411"/>
      <c r="P164" s="411"/>
      <c r="Q164" s="71" t="s">
        <v>8</v>
      </c>
      <c r="R164" s="251">
        <f t="shared" si="15"/>
        <v>800000</v>
      </c>
    </row>
    <row r="165" spans="1:18" s="2" customFormat="1" ht="20.100000000000001" customHeight="1" x14ac:dyDescent="0.25">
      <c r="A165" s="244"/>
      <c r="B165" s="169" t="s">
        <v>77</v>
      </c>
      <c r="C165" s="409"/>
      <c r="D165" s="7">
        <f>D166</f>
        <v>20200000</v>
      </c>
      <c r="E165" s="70">
        <f>E166</f>
        <v>29780000</v>
      </c>
      <c r="F165" s="76">
        <f>E165-D165</f>
        <v>9580000</v>
      </c>
      <c r="G165" s="152">
        <f>E165/D165*100</f>
        <v>147.42574257425741</v>
      </c>
      <c r="H165" s="311"/>
      <c r="I165" s="410"/>
      <c r="J165" s="311"/>
      <c r="K165" s="311"/>
      <c r="L165" s="411"/>
      <c r="M165" s="311"/>
      <c r="N165" s="411"/>
      <c r="O165" s="411"/>
      <c r="P165" s="411"/>
      <c r="Q165" s="71"/>
      <c r="R165" s="251"/>
    </row>
    <row r="166" spans="1:18" s="2" customFormat="1" ht="20.100000000000001" customHeight="1" x14ac:dyDescent="0.25">
      <c r="A166" s="244"/>
      <c r="B166" s="35"/>
      <c r="C166" s="79" t="s">
        <v>239</v>
      </c>
      <c r="D166" s="17">
        <v>20200000</v>
      </c>
      <c r="E166" s="18">
        <f>SUM(R166:R175)</f>
        <v>29780000</v>
      </c>
      <c r="F166" s="68">
        <f>E166-D166</f>
        <v>9580000</v>
      </c>
      <c r="G166" s="154">
        <f>E166/D166*100</f>
        <v>147.42574257425741</v>
      </c>
      <c r="H166" s="302" t="s">
        <v>168</v>
      </c>
      <c r="I166" s="282">
        <v>170000</v>
      </c>
      <c r="J166" s="302" t="s">
        <v>4</v>
      </c>
      <c r="K166" s="302" t="s">
        <v>5</v>
      </c>
      <c r="L166" s="299">
        <v>12</v>
      </c>
      <c r="M166" s="302" t="s">
        <v>9</v>
      </c>
      <c r="N166" s="299"/>
      <c r="O166" s="299"/>
      <c r="P166" s="299"/>
      <c r="Q166" s="22" t="s">
        <v>8</v>
      </c>
      <c r="R166" s="245">
        <f>I166*L166</f>
        <v>2040000</v>
      </c>
    </row>
    <row r="167" spans="1:18" s="2" customFormat="1" ht="20.100000000000001" customHeight="1" x14ac:dyDescent="0.25">
      <c r="A167" s="244"/>
      <c r="B167" s="35"/>
      <c r="C167" s="294"/>
      <c r="D167" s="24"/>
      <c r="E167" s="25"/>
      <c r="F167" s="77"/>
      <c r="G167" s="168"/>
      <c r="H167" s="312" t="s">
        <v>234</v>
      </c>
      <c r="I167" s="310">
        <v>350000</v>
      </c>
      <c r="J167" s="281" t="s">
        <v>4</v>
      </c>
      <c r="K167" s="281" t="s">
        <v>5</v>
      </c>
      <c r="L167" s="304">
        <v>12</v>
      </c>
      <c r="M167" s="281" t="s">
        <v>9</v>
      </c>
      <c r="N167" s="304" t="s">
        <v>5</v>
      </c>
      <c r="O167" s="304">
        <v>2</v>
      </c>
      <c r="P167" s="304" t="s">
        <v>7</v>
      </c>
      <c r="Q167" s="31" t="s">
        <v>8</v>
      </c>
      <c r="R167" s="248">
        <f>I167*L167*O167</f>
        <v>8400000</v>
      </c>
    </row>
    <row r="168" spans="1:18" s="2" customFormat="1" ht="20.100000000000001" customHeight="1" x14ac:dyDescent="0.25">
      <c r="A168" s="244"/>
      <c r="B168" s="35"/>
      <c r="C168" s="294"/>
      <c r="D168" s="24"/>
      <c r="E168" s="25"/>
      <c r="F168" s="77"/>
      <c r="G168" s="168"/>
      <c r="H168" s="312" t="s">
        <v>391</v>
      </c>
      <c r="I168" s="310">
        <v>300000</v>
      </c>
      <c r="J168" s="281" t="s">
        <v>4</v>
      </c>
      <c r="K168" s="281" t="s">
        <v>5</v>
      </c>
      <c r="L168" s="304">
        <v>12</v>
      </c>
      <c r="M168" s="281" t="s">
        <v>9</v>
      </c>
      <c r="N168" s="304"/>
      <c r="O168" s="304"/>
      <c r="P168" s="304"/>
      <c r="Q168" s="31" t="s">
        <v>8</v>
      </c>
      <c r="R168" s="248">
        <f t="shared" ref="R168:R175" si="17">I168*L168</f>
        <v>3600000</v>
      </c>
    </row>
    <row r="169" spans="1:18" s="2" customFormat="1" ht="21.6" x14ac:dyDescent="0.25">
      <c r="A169" s="244"/>
      <c r="B169" s="35"/>
      <c r="C169" s="294"/>
      <c r="D169" s="24"/>
      <c r="E169" s="25"/>
      <c r="F169" s="77"/>
      <c r="G169" s="168"/>
      <c r="H169" s="312" t="s">
        <v>232</v>
      </c>
      <c r="I169" s="310">
        <v>1460000</v>
      </c>
      <c r="J169" s="281" t="s">
        <v>4</v>
      </c>
      <c r="K169" s="281" t="s">
        <v>5</v>
      </c>
      <c r="L169" s="304">
        <v>5</v>
      </c>
      <c r="M169" s="281" t="s">
        <v>10</v>
      </c>
      <c r="N169" s="304"/>
      <c r="O169" s="304"/>
      <c r="P169" s="304"/>
      <c r="Q169" s="31" t="s">
        <v>8</v>
      </c>
      <c r="R169" s="248">
        <f t="shared" si="17"/>
        <v>7300000</v>
      </c>
    </row>
    <row r="170" spans="1:18" s="2" customFormat="1" ht="27" customHeight="1" x14ac:dyDescent="0.25">
      <c r="A170" s="244"/>
      <c r="B170" s="35"/>
      <c r="C170" s="416"/>
      <c r="D170" s="24"/>
      <c r="E170" s="25"/>
      <c r="F170" s="77"/>
      <c r="G170" s="168"/>
      <c r="H170" s="312" t="s">
        <v>226</v>
      </c>
      <c r="I170" s="310">
        <v>485000</v>
      </c>
      <c r="J170" s="281" t="s">
        <v>4</v>
      </c>
      <c r="K170" s="281" t="s">
        <v>5</v>
      </c>
      <c r="L170" s="304">
        <v>4</v>
      </c>
      <c r="M170" s="281" t="s">
        <v>10</v>
      </c>
      <c r="N170" s="304"/>
      <c r="O170" s="304"/>
      <c r="P170" s="304"/>
      <c r="Q170" s="31" t="s">
        <v>8</v>
      </c>
      <c r="R170" s="248">
        <f t="shared" ref="R170" si="18">I170*L170</f>
        <v>1940000</v>
      </c>
    </row>
    <row r="171" spans="1:18" s="2" customFormat="1" ht="20.25" customHeight="1" x14ac:dyDescent="0.25">
      <c r="A171" s="244"/>
      <c r="B171" s="35"/>
      <c r="C171" s="294"/>
      <c r="D171" s="24"/>
      <c r="E171" s="25"/>
      <c r="F171" s="77"/>
      <c r="G171" s="168"/>
      <c r="H171" s="312" t="s">
        <v>392</v>
      </c>
      <c r="I171" s="310">
        <v>50000</v>
      </c>
      <c r="J171" s="281" t="s">
        <v>4</v>
      </c>
      <c r="K171" s="281" t="s">
        <v>5</v>
      </c>
      <c r="L171" s="304">
        <v>2</v>
      </c>
      <c r="M171" s="281" t="s">
        <v>10</v>
      </c>
      <c r="N171" s="304"/>
      <c r="O171" s="304"/>
      <c r="P171" s="304"/>
      <c r="Q171" s="31" t="s">
        <v>8</v>
      </c>
      <c r="R171" s="248">
        <f t="shared" si="17"/>
        <v>100000</v>
      </c>
    </row>
    <row r="172" spans="1:18" s="2" customFormat="1" ht="20.100000000000001" customHeight="1" x14ac:dyDescent="0.25">
      <c r="A172" s="244"/>
      <c r="B172" s="35"/>
      <c r="C172" s="294"/>
      <c r="D172" s="24"/>
      <c r="E172" s="25"/>
      <c r="F172" s="77"/>
      <c r="G172" s="168"/>
      <c r="H172" s="313" t="s">
        <v>155</v>
      </c>
      <c r="I172" s="310">
        <v>200000</v>
      </c>
      <c r="J172" s="281" t="s">
        <v>4</v>
      </c>
      <c r="K172" s="281" t="s">
        <v>5</v>
      </c>
      <c r="L172" s="304">
        <v>2</v>
      </c>
      <c r="M172" s="281" t="s">
        <v>10</v>
      </c>
      <c r="N172" s="304"/>
      <c r="O172" s="304"/>
      <c r="P172" s="304"/>
      <c r="Q172" s="31" t="s">
        <v>8</v>
      </c>
      <c r="R172" s="248">
        <f t="shared" si="17"/>
        <v>400000</v>
      </c>
    </row>
    <row r="173" spans="1:18" s="2" customFormat="1" ht="21.6" x14ac:dyDescent="0.25">
      <c r="A173" s="244"/>
      <c r="B173" s="35"/>
      <c r="C173" s="294"/>
      <c r="D173" s="24"/>
      <c r="E173" s="25"/>
      <c r="F173" s="77"/>
      <c r="G173" s="168"/>
      <c r="H173" s="312" t="s">
        <v>227</v>
      </c>
      <c r="I173" s="310">
        <v>3000000</v>
      </c>
      <c r="J173" s="281" t="s">
        <v>4</v>
      </c>
      <c r="K173" s="281" t="s">
        <v>5</v>
      </c>
      <c r="L173" s="304">
        <v>1</v>
      </c>
      <c r="M173" s="281" t="s">
        <v>13</v>
      </c>
      <c r="N173" s="304"/>
      <c r="O173" s="304"/>
      <c r="P173" s="304"/>
      <c r="Q173" s="31" t="s">
        <v>8</v>
      </c>
      <c r="R173" s="248">
        <f t="shared" si="17"/>
        <v>3000000</v>
      </c>
    </row>
    <row r="174" spans="1:18" s="2" customFormat="1" ht="21.6" x14ac:dyDescent="0.25">
      <c r="A174" s="244"/>
      <c r="B174" s="35"/>
      <c r="C174" s="294"/>
      <c r="D174" s="24"/>
      <c r="E174" s="25"/>
      <c r="F174" s="77"/>
      <c r="G174" s="168"/>
      <c r="H174" s="268" t="s">
        <v>228</v>
      </c>
      <c r="I174" s="28">
        <v>2000000</v>
      </c>
      <c r="J174" s="29" t="s">
        <v>4</v>
      </c>
      <c r="K174" s="29" t="s">
        <v>5</v>
      </c>
      <c r="L174" s="30">
        <v>1</v>
      </c>
      <c r="M174" s="29" t="s">
        <v>13</v>
      </c>
      <c r="N174" s="30"/>
      <c r="O174" s="30"/>
      <c r="P174" s="30"/>
      <c r="Q174" s="31" t="s">
        <v>8</v>
      </c>
      <c r="R174" s="248">
        <f t="shared" si="17"/>
        <v>2000000</v>
      </c>
    </row>
    <row r="175" spans="1:18" s="2" customFormat="1" ht="20.100000000000001" customHeight="1" x14ac:dyDescent="0.25">
      <c r="A175" s="244"/>
      <c r="B175" s="35"/>
      <c r="C175" s="294"/>
      <c r="D175" s="24"/>
      <c r="E175" s="25"/>
      <c r="F175" s="77"/>
      <c r="G175" s="168"/>
      <c r="H175" s="268" t="s">
        <v>222</v>
      </c>
      <c r="I175" s="28">
        <v>1000000</v>
      </c>
      <c r="J175" s="29" t="s">
        <v>4</v>
      </c>
      <c r="K175" s="29" t="s">
        <v>5</v>
      </c>
      <c r="L175" s="30">
        <v>1</v>
      </c>
      <c r="M175" s="29" t="s">
        <v>13</v>
      </c>
      <c r="N175" s="30"/>
      <c r="O175" s="30"/>
      <c r="P175" s="30"/>
      <c r="Q175" s="31" t="s">
        <v>8</v>
      </c>
      <c r="R175" s="248">
        <f t="shared" si="17"/>
        <v>1000000</v>
      </c>
    </row>
    <row r="176" spans="1:18" s="2" customFormat="1" ht="20.100000000000001" customHeight="1" x14ac:dyDescent="0.25">
      <c r="A176" s="269" t="s">
        <v>78</v>
      </c>
      <c r="B176" s="12"/>
      <c r="C176" s="292"/>
      <c r="D176" s="8">
        <f>D177</f>
        <v>0</v>
      </c>
      <c r="E176" s="9">
        <f>E177</f>
        <v>0</v>
      </c>
      <c r="F176" s="75">
        <f t="shared" ref="F176:F188" si="19">E176-D176</f>
        <v>0</v>
      </c>
      <c r="G176" s="156">
        <v>0</v>
      </c>
      <c r="H176" s="12"/>
      <c r="I176" s="11"/>
      <c r="J176" s="12"/>
      <c r="K176" s="12"/>
      <c r="L176" s="13"/>
      <c r="M176" s="12"/>
      <c r="N176" s="13"/>
      <c r="O176" s="13"/>
      <c r="P176" s="13"/>
      <c r="Q176" s="12"/>
      <c r="R176" s="242"/>
    </row>
    <row r="177" spans="1:18" s="2" customFormat="1" ht="20.100000000000001" customHeight="1" x14ac:dyDescent="0.25">
      <c r="A177" s="243"/>
      <c r="B177" s="10" t="s">
        <v>79</v>
      </c>
      <c r="C177" s="292"/>
      <c r="D177" s="17">
        <f>D178</f>
        <v>0</v>
      </c>
      <c r="E177" s="18">
        <f>E178</f>
        <v>0</v>
      </c>
      <c r="F177" s="68">
        <f t="shared" si="19"/>
        <v>0</v>
      </c>
      <c r="G177" s="157">
        <v>0</v>
      </c>
      <c r="H177" s="20"/>
      <c r="I177" s="19"/>
      <c r="J177" s="20"/>
      <c r="K177" s="20"/>
      <c r="L177" s="21"/>
      <c r="M177" s="20"/>
      <c r="N177" s="21"/>
      <c r="O177" s="21"/>
      <c r="P177" s="21"/>
      <c r="Q177" s="20"/>
      <c r="R177" s="245"/>
    </row>
    <row r="178" spans="1:18" s="2" customFormat="1" ht="20.100000000000001" customHeight="1" x14ac:dyDescent="0.25">
      <c r="A178" s="244"/>
      <c r="B178" s="35"/>
      <c r="C178" s="79" t="s">
        <v>80</v>
      </c>
      <c r="D178" s="17">
        <v>0</v>
      </c>
      <c r="E178" s="18">
        <f>R178</f>
        <v>0</v>
      </c>
      <c r="F178" s="68">
        <f t="shared" si="19"/>
        <v>0</v>
      </c>
      <c r="G178" s="157">
        <v>0</v>
      </c>
      <c r="H178" s="80"/>
      <c r="I178" s="19"/>
      <c r="J178" s="20"/>
      <c r="K178" s="20"/>
      <c r="L178" s="21"/>
      <c r="M178" s="20"/>
      <c r="N178" s="21"/>
      <c r="O178" s="21"/>
      <c r="P178" s="21"/>
      <c r="Q178" s="22"/>
      <c r="R178" s="245"/>
    </row>
    <row r="179" spans="1:18" s="2" customFormat="1" ht="20.100000000000001" customHeight="1" x14ac:dyDescent="0.25">
      <c r="A179" s="269" t="s">
        <v>81</v>
      </c>
      <c r="B179" s="12"/>
      <c r="C179" s="292"/>
      <c r="D179" s="8">
        <v>0</v>
      </c>
      <c r="E179" s="9">
        <f>E180</f>
        <v>0</v>
      </c>
      <c r="F179" s="75">
        <f t="shared" si="19"/>
        <v>0</v>
      </c>
      <c r="G179" s="156">
        <v>0</v>
      </c>
      <c r="H179" s="12"/>
      <c r="I179" s="11"/>
      <c r="J179" s="12"/>
      <c r="K179" s="12"/>
      <c r="L179" s="13"/>
      <c r="M179" s="12"/>
      <c r="N179" s="13"/>
      <c r="O179" s="13"/>
      <c r="P179" s="13"/>
      <c r="Q179" s="12"/>
      <c r="R179" s="242"/>
    </row>
    <row r="180" spans="1:18" s="2" customFormat="1" ht="20.100000000000001" customHeight="1" x14ac:dyDescent="0.25">
      <c r="A180" s="243"/>
      <c r="B180" s="10" t="s">
        <v>82</v>
      </c>
      <c r="C180" s="292"/>
      <c r="D180" s="17">
        <v>0</v>
      </c>
      <c r="E180" s="18">
        <f>E181</f>
        <v>0</v>
      </c>
      <c r="F180" s="75">
        <f t="shared" si="19"/>
        <v>0</v>
      </c>
      <c r="G180" s="157">
        <v>0</v>
      </c>
      <c r="H180" s="20"/>
      <c r="I180" s="19"/>
      <c r="J180" s="20"/>
      <c r="K180" s="20"/>
      <c r="L180" s="21"/>
      <c r="M180" s="20"/>
      <c r="N180" s="21"/>
      <c r="O180" s="21"/>
      <c r="P180" s="21"/>
      <c r="Q180" s="20"/>
      <c r="R180" s="245"/>
    </row>
    <row r="181" spans="1:18" s="2" customFormat="1" ht="20.100000000000001" customHeight="1" thickBot="1" x14ac:dyDescent="0.3">
      <c r="A181" s="249"/>
      <c r="B181" s="383"/>
      <c r="C181" s="427" t="s">
        <v>83</v>
      </c>
      <c r="D181" s="239">
        <v>0</v>
      </c>
      <c r="E181" s="233">
        <v>0</v>
      </c>
      <c r="F181" s="234">
        <f t="shared" si="19"/>
        <v>0</v>
      </c>
      <c r="G181" s="240">
        <v>0</v>
      </c>
      <c r="H181" s="235"/>
      <c r="I181" s="236"/>
      <c r="J181" s="235"/>
      <c r="K181" s="235"/>
      <c r="L181" s="237"/>
      <c r="M181" s="235"/>
      <c r="N181" s="237"/>
      <c r="O181" s="237"/>
      <c r="P181" s="237"/>
      <c r="Q181" s="235"/>
      <c r="R181" s="252"/>
    </row>
    <row r="182" spans="1:18" s="2" customFormat="1" ht="20.100000000000001" customHeight="1" x14ac:dyDescent="0.25">
      <c r="A182" s="426" t="s">
        <v>253</v>
      </c>
      <c r="B182" s="71"/>
      <c r="C182" s="424"/>
      <c r="D182" s="7">
        <v>0</v>
      </c>
      <c r="E182" s="70">
        <f>E183</f>
        <v>0</v>
      </c>
      <c r="F182" s="76">
        <f t="shared" si="19"/>
        <v>0</v>
      </c>
      <c r="G182" s="167">
        <v>0</v>
      </c>
      <c r="H182" s="71"/>
      <c r="I182" s="72"/>
      <c r="J182" s="71"/>
      <c r="K182" s="71"/>
      <c r="L182" s="142"/>
      <c r="M182" s="71"/>
      <c r="N182" s="142"/>
      <c r="O182" s="142"/>
      <c r="P182" s="142"/>
      <c r="Q182" s="71"/>
      <c r="R182" s="251"/>
    </row>
    <row r="183" spans="1:18" s="2" customFormat="1" ht="20.100000000000001" customHeight="1" x14ac:dyDescent="0.25">
      <c r="A183" s="243"/>
      <c r="B183" s="10" t="s">
        <v>84</v>
      </c>
      <c r="C183" s="292"/>
      <c r="D183" s="17">
        <v>0</v>
      </c>
      <c r="E183" s="18">
        <f>E185</f>
        <v>0</v>
      </c>
      <c r="F183" s="75">
        <f t="shared" si="19"/>
        <v>0</v>
      </c>
      <c r="G183" s="157">
        <v>0</v>
      </c>
      <c r="H183" s="20"/>
      <c r="I183" s="19"/>
      <c r="J183" s="20"/>
      <c r="K183" s="20"/>
      <c r="L183" s="21"/>
      <c r="M183" s="20"/>
      <c r="N183" s="21"/>
      <c r="O183" s="21"/>
      <c r="P183" s="21"/>
      <c r="Q183" s="20"/>
      <c r="R183" s="245"/>
    </row>
    <row r="184" spans="1:18" s="2" customFormat="1" ht="20.100000000000001" customHeight="1" x14ac:dyDescent="0.25">
      <c r="A184" s="244"/>
      <c r="B184" s="35"/>
      <c r="C184" s="297" t="s">
        <v>85</v>
      </c>
      <c r="D184" s="17">
        <v>0</v>
      </c>
      <c r="E184" s="18">
        <v>0</v>
      </c>
      <c r="F184" s="75">
        <f t="shared" si="19"/>
        <v>0</v>
      </c>
      <c r="G184" s="157">
        <v>0</v>
      </c>
      <c r="H184" s="20"/>
      <c r="I184" s="19"/>
      <c r="J184" s="20"/>
      <c r="K184" s="20"/>
      <c r="L184" s="21"/>
      <c r="M184" s="20"/>
      <c r="N184" s="21"/>
      <c r="O184" s="21"/>
      <c r="P184" s="21"/>
      <c r="Q184" s="20"/>
      <c r="R184" s="245"/>
    </row>
    <row r="185" spans="1:18" s="2" customFormat="1" ht="20.100000000000001" customHeight="1" x14ac:dyDescent="0.25">
      <c r="A185" s="270"/>
      <c r="B185" s="185"/>
      <c r="C185" s="290" t="s">
        <v>86</v>
      </c>
      <c r="D185" s="8">
        <v>0</v>
      </c>
      <c r="E185" s="9">
        <v>0</v>
      </c>
      <c r="F185" s="75">
        <f t="shared" si="19"/>
        <v>0</v>
      </c>
      <c r="G185" s="156">
        <v>0</v>
      </c>
      <c r="H185" s="12"/>
      <c r="I185" s="11"/>
      <c r="J185" s="12"/>
      <c r="K185" s="12"/>
      <c r="L185" s="13"/>
      <c r="M185" s="12"/>
      <c r="N185" s="13"/>
      <c r="O185" s="13"/>
      <c r="P185" s="13"/>
      <c r="Q185" s="12"/>
      <c r="R185" s="242"/>
    </row>
    <row r="186" spans="1:18" s="2" customFormat="1" ht="20.100000000000001" customHeight="1" x14ac:dyDescent="0.25">
      <c r="A186" s="472" t="s">
        <v>87</v>
      </c>
      <c r="B186" s="442"/>
      <c r="C186" s="292"/>
      <c r="D186" s="8">
        <f>D187</f>
        <v>11600000</v>
      </c>
      <c r="E186" s="9">
        <f>E187</f>
        <v>11600000</v>
      </c>
      <c r="F186" s="34">
        <f t="shared" si="19"/>
        <v>0</v>
      </c>
      <c r="G186" s="155">
        <f>E186/D186*100</f>
        <v>100</v>
      </c>
      <c r="H186" s="12"/>
      <c r="I186" s="11"/>
      <c r="J186" s="12"/>
      <c r="K186" s="12"/>
      <c r="L186" s="13"/>
      <c r="M186" s="12"/>
      <c r="N186" s="13"/>
      <c r="O186" s="13"/>
      <c r="P186" s="13"/>
      <c r="Q186" s="12"/>
      <c r="R186" s="242"/>
    </row>
    <row r="187" spans="1:18" s="2" customFormat="1" ht="20.100000000000001" customHeight="1" x14ac:dyDescent="0.25">
      <c r="A187" s="271"/>
      <c r="B187" s="288" t="s">
        <v>88</v>
      </c>
      <c r="C187" s="297"/>
      <c r="D187" s="17">
        <f>D188</f>
        <v>11600000</v>
      </c>
      <c r="E187" s="18">
        <f>E188</f>
        <v>11600000</v>
      </c>
      <c r="F187" s="36">
        <f t="shared" si="19"/>
        <v>0</v>
      </c>
      <c r="G187" s="152">
        <f>E187/D187*100</f>
        <v>100</v>
      </c>
      <c r="H187" s="20"/>
      <c r="I187" s="19"/>
      <c r="J187" s="20"/>
      <c r="K187" s="20"/>
      <c r="L187" s="21"/>
      <c r="M187" s="20"/>
      <c r="N187" s="21"/>
      <c r="O187" s="21"/>
      <c r="P187" s="21"/>
      <c r="Q187" s="20"/>
      <c r="R187" s="245"/>
    </row>
    <row r="188" spans="1:18" s="2" customFormat="1" ht="20.100000000000001" customHeight="1" x14ac:dyDescent="0.25">
      <c r="A188" s="272"/>
      <c r="B188" s="293"/>
      <c r="C188" s="297" t="s">
        <v>89</v>
      </c>
      <c r="D188" s="17">
        <v>11600000</v>
      </c>
      <c r="E188" s="18">
        <f>SUM(R188:R190)</f>
        <v>11600000</v>
      </c>
      <c r="F188" s="36">
        <f t="shared" si="19"/>
        <v>0</v>
      </c>
      <c r="G188" s="155">
        <f>E188/D188*100</f>
        <v>100</v>
      </c>
      <c r="H188" s="20" t="s">
        <v>96</v>
      </c>
      <c r="I188" s="19">
        <v>500000</v>
      </c>
      <c r="J188" s="20" t="s">
        <v>4</v>
      </c>
      <c r="K188" s="20" t="s">
        <v>5</v>
      </c>
      <c r="L188" s="21">
        <v>12</v>
      </c>
      <c r="M188" s="20" t="s">
        <v>9</v>
      </c>
      <c r="N188" s="21"/>
      <c r="O188" s="21"/>
      <c r="P188" s="21"/>
      <c r="Q188" s="22" t="s">
        <v>8</v>
      </c>
      <c r="R188" s="245">
        <f>I188*L188</f>
        <v>6000000</v>
      </c>
    </row>
    <row r="189" spans="1:18" s="2" customFormat="1" ht="20.100000000000001" customHeight="1" x14ac:dyDescent="0.25">
      <c r="A189" s="272"/>
      <c r="B189" s="412"/>
      <c r="C189" s="414"/>
      <c r="D189" s="17"/>
      <c r="E189" s="18"/>
      <c r="F189" s="36"/>
      <c r="G189" s="154"/>
      <c r="H189" s="20" t="s">
        <v>390</v>
      </c>
      <c r="I189" s="19">
        <v>700000</v>
      </c>
      <c r="J189" s="20" t="s">
        <v>4</v>
      </c>
      <c r="K189" s="20" t="s">
        <v>5</v>
      </c>
      <c r="L189" s="21">
        <v>6</v>
      </c>
      <c r="M189" s="20" t="s">
        <v>9</v>
      </c>
      <c r="N189" s="21"/>
      <c r="O189" s="21"/>
      <c r="P189" s="21"/>
      <c r="Q189" s="22" t="s">
        <v>8</v>
      </c>
      <c r="R189" s="245">
        <f>I189*L189</f>
        <v>4200000</v>
      </c>
    </row>
    <row r="190" spans="1:18" s="2" customFormat="1" ht="20.100000000000001" customHeight="1" x14ac:dyDescent="0.25">
      <c r="A190" s="270"/>
      <c r="B190" s="185"/>
      <c r="C190" s="415"/>
      <c r="D190" s="8"/>
      <c r="E190" s="9"/>
      <c r="F190" s="75"/>
      <c r="G190" s="156"/>
      <c r="H190" s="12" t="s">
        <v>55</v>
      </c>
      <c r="I190" s="11">
        <v>1400000</v>
      </c>
      <c r="J190" s="12" t="s">
        <v>4</v>
      </c>
      <c r="K190" s="12" t="s">
        <v>5</v>
      </c>
      <c r="L190" s="13">
        <v>1</v>
      </c>
      <c r="M190" s="12" t="s">
        <v>12</v>
      </c>
      <c r="N190" s="13"/>
      <c r="O190" s="13"/>
      <c r="P190" s="13"/>
      <c r="Q190" s="42" t="s">
        <v>8</v>
      </c>
      <c r="R190" s="242">
        <f>I190*L190</f>
        <v>1400000</v>
      </c>
    </row>
    <row r="191" spans="1:18" s="2" customFormat="1" ht="20.100000000000001" customHeight="1" x14ac:dyDescent="0.25">
      <c r="A191" s="407" t="s">
        <v>90</v>
      </c>
      <c r="B191" s="408"/>
      <c r="C191" s="358"/>
      <c r="D191" s="7">
        <f>D192</f>
        <v>221549550</v>
      </c>
      <c r="E191" s="70">
        <f>E192</f>
        <v>285269830</v>
      </c>
      <c r="F191" s="320">
        <f t="shared" ref="F191:F202" si="20">E191-D191</f>
        <v>63720280</v>
      </c>
      <c r="G191" s="152">
        <f>E191/D191*100</f>
        <v>128.76118683156884</v>
      </c>
      <c r="H191" s="71"/>
      <c r="I191" s="72"/>
      <c r="J191" s="71"/>
      <c r="K191" s="71"/>
      <c r="L191" s="142"/>
      <c r="M191" s="71"/>
      <c r="N191" s="142"/>
      <c r="O191" s="142"/>
      <c r="P191" s="142"/>
      <c r="Q191" s="71"/>
      <c r="R191" s="251"/>
    </row>
    <row r="192" spans="1:18" s="2" customFormat="1" ht="20.100000000000001" customHeight="1" x14ac:dyDescent="0.25">
      <c r="A192" s="271"/>
      <c r="B192" s="473" t="s">
        <v>91</v>
      </c>
      <c r="C192" s="474"/>
      <c r="D192" s="17">
        <f>D193+D194</f>
        <v>221549550</v>
      </c>
      <c r="E192" s="18">
        <f>E193+E194</f>
        <v>285269830</v>
      </c>
      <c r="F192" s="36">
        <f t="shared" si="20"/>
        <v>63720280</v>
      </c>
      <c r="G192" s="152">
        <f>E192/D192*100</f>
        <v>128.76118683156884</v>
      </c>
      <c r="H192" s="20"/>
      <c r="I192" s="19"/>
      <c r="J192" s="20"/>
      <c r="K192" s="20"/>
      <c r="L192" s="21"/>
      <c r="M192" s="20"/>
      <c r="N192" s="21"/>
      <c r="O192" s="21"/>
      <c r="P192" s="21"/>
      <c r="Q192" s="20"/>
      <c r="R192" s="245"/>
    </row>
    <row r="193" spans="1:18" s="2" customFormat="1" ht="20.100000000000001" customHeight="1" x14ac:dyDescent="0.25">
      <c r="A193" s="272"/>
      <c r="B193" s="296"/>
      <c r="C193" s="297" t="s">
        <v>92</v>
      </c>
      <c r="D193" s="17">
        <v>221539550</v>
      </c>
      <c r="E193" s="18">
        <f>R193</f>
        <v>285259830</v>
      </c>
      <c r="F193" s="36">
        <f t="shared" si="20"/>
        <v>63720280</v>
      </c>
      <c r="G193" s="152">
        <f>E193/D193*100</f>
        <v>128.76248507320702</v>
      </c>
      <c r="H193" s="172" t="s">
        <v>238</v>
      </c>
      <c r="I193" s="19"/>
      <c r="J193" s="20"/>
      <c r="K193" s="81"/>
      <c r="L193" s="82"/>
      <c r="M193" s="20"/>
      <c r="N193" s="21"/>
      <c r="O193" s="21"/>
      <c r="P193" s="21"/>
      <c r="Q193" s="22" t="s">
        <v>8</v>
      </c>
      <c r="R193" s="245">
        <v>285259830</v>
      </c>
    </row>
    <row r="194" spans="1:18" s="2" customFormat="1" ht="20.100000000000001" customHeight="1" x14ac:dyDescent="0.25">
      <c r="A194" s="273"/>
      <c r="B194" s="291"/>
      <c r="C194" s="290" t="s">
        <v>93</v>
      </c>
      <c r="D194" s="8">
        <v>10000</v>
      </c>
      <c r="E194" s="9">
        <v>10000</v>
      </c>
      <c r="F194" s="34">
        <f t="shared" si="20"/>
        <v>0</v>
      </c>
      <c r="G194" s="155">
        <v>0</v>
      </c>
      <c r="H194" s="12" t="s">
        <v>94</v>
      </c>
      <c r="I194" s="11">
        <v>10000</v>
      </c>
      <c r="J194" s="12" t="s">
        <v>4</v>
      </c>
      <c r="K194" s="12" t="s">
        <v>5</v>
      </c>
      <c r="L194" s="187">
        <v>1</v>
      </c>
      <c r="M194" s="12" t="s">
        <v>12</v>
      </c>
      <c r="N194" s="13"/>
      <c r="O194" s="13"/>
      <c r="P194" s="13"/>
      <c r="Q194" s="42" t="s">
        <v>8</v>
      </c>
      <c r="R194" s="242">
        <f>I194*L194</f>
        <v>10000</v>
      </c>
    </row>
    <row r="195" spans="1:18" s="2" customFormat="1" ht="20.100000000000001" customHeight="1" x14ac:dyDescent="0.25">
      <c r="A195" s="269" t="s">
        <v>256</v>
      </c>
      <c r="B195" s="12"/>
      <c r="C195" s="292"/>
      <c r="D195" s="8">
        <f>D196</f>
        <v>0</v>
      </c>
      <c r="E195" s="9">
        <f>E196</f>
        <v>0</v>
      </c>
      <c r="F195" s="75">
        <f t="shared" si="20"/>
        <v>0</v>
      </c>
      <c r="G195" s="156">
        <v>0</v>
      </c>
      <c r="H195" s="12"/>
      <c r="I195" s="11"/>
      <c r="J195" s="12"/>
      <c r="K195" s="12"/>
      <c r="L195" s="13"/>
      <c r="M195" s="12"/>
      <c r="N195" s="13"/>
      <c r="O195" s="13"/>
      <c r="P195" s="13"/>
      <c r="Q195" s="12"/>
      <c r="R195" s="242"/>
    </row>
    <row r="196" spans="1:18" s="2" customFormat="1" ht="20.100000000000001" customHeight="1" x14ac:dyDescent="0.25">
      <c r="A196" s="271"/>
      <c r="B196" s="473" t="s">
        <v>254</v>
      </c>
      <c r="C196" s="474"/>
      <c r="D196" s="17">
        <f>D197</f>
        <v>0</v>
      </c>
      <c r="E196" s="18">
        <f>E197</f>
        <v>0</v>
      </c>
      <c r="F196" s="75">
        <f t="shared" si="20"/>
        <v>0</v>
      </c>
      <c r="G196" s="157">
        <v>0</v>
      </c>
      <c r="H196" s="20"/>
      <c r="I196" s="19"/>
      <c r="J196" s="20"/>
      <c r="K196" s="20"/>
      <c r="L196" s="21"/>
      <c r="M196" s="20"/>
      <c r="N196" s="21"/>
      <c r="O196" s="21"/>
      <c r="P196" s="21"/>
      <c r="Q196" s="20"/>
      <c r="R196" s="245"/>
    </row>
    <row r="197" spans="1:18" s="2" customFormat="1" ht="20.100000000000001" customHeight="1" x14ac:dyDescent="0.25">
      <c r="A197" s="274"/>
      <c r="B197" s="296"/>
      <c r="C197" s="290" t="s">
        <v>95</v>
      </c>
      <c r="D197" s="8">
        <v>0</v>
      </c>
      <c r="E197" s="9">
        <f>R197</f>
        <v>0</v>
      </c>
      <c r="F197" s="75">
        <f t="shared" si="20"/>
        <v>0</v>
      </c>
      <c r="G197" s="156">
        <v>0</v>
      </c>
      <c r="H197" s="12"/>
      <c r="I197" s="11"/>
      <c r="J197" s="12"/>
      <c r="K197" s="12"/>
      <c r="L197" s="298"/>
      <c r="M197" s="12"/>
      <c r="N197" s="13"/>
      <c r="O197" s="13"/>
      <c r="P197" s="13"/>
      <c r="Q197" s="42"/>
      <c r="R197" s="242"/>
    </row>
    <row r="198" spans="1:18" s="2" customFormat="1" ht="20.100000000000001" customHeight="1" x14ac:dyDescent="0.25">
      <c r="A198" s="295"/>
      <c r="B198" s="291"/>
      <c r="C198" s="288" t="s">
        <v>255</v>
      </c>
      <c r="D198" s="8">
        <v>0</v>
      </c>
      <c r="E198" s="9">
        <f>R198</f>
        <v>0</v>
      </c>
      <c r="F198" s="75">
        <f t="shared" si="20"/>
        <v>0</v>
      </c>
      <c r="G198" s="156">
        <v>0</v>
      </c>
      <c r="H198" s="12"/>
      <c r="I198" s="11"/>
      <c r="J198" s="12"/>
      <c r="K198" s="12"/>
      <c r="L198" s="298"/>
      <c r="M198" s="12"/>
      <c r="N198" s="13"/>
      <c r="O198" s="13"/>
      <c r="P198" s="13"/>
      <c r="Q198" s="42"/>
      <c r="R198" s="242"/>
    </row>
    <row r="199" spans="1:18" s="2" customFormat="1" ht="20.100000000000001" customHeight="1" x14ac:dyDescent="0.25">
      <c r="A199" s="471" t="s">
        <v>257</v>
      </c>
      <c r="B199" s="440"/>
      <c r="C199" s="441"/>
      <c r="D199" s="7">
        <f>D200</f>
        <v>0</v>
      </c>
      <c r="E199" s="70">
        <f>E200</f>
        <v>0</v>
      </c>
      <c r="F199" s="76">
        <f t="shared" si="20"/>
        <v>0</v>
      </c>
      <c r="G199" s="167">
        <v>0</v>
      </c>
      <c r="H199" s="71"/>
      <c r="I199" s="72"/>
      <c r="J199" s="71"/>
      <c r="K199" s="71"/>
      <c r="L199" s="142"/>
      <c r="M199" s="71"/>
      <c r="N199" s="142"/>
      <c r="O199" s="142"/>
      <c r="P199" s="142"/>
      <c r="Q199" s="71"/>
      <c r="R199" s="251"/>
    </row>
    <row r="200" spans="1:18" s="2" customFormat="1" ht="20.100000000000001" customHeight="1" x14ac:dyDescent="0.25">
      <c r="A200" s="271"/>
      <c r="B200" s="296" t="s">
        <v>258</v>
      </c>
      <c r="C200" s="297"/>
      <c r="D200" s="17">
        <f>D202</f>
        <v>0</v>
      </c>
      <c r="E200" s="18">
        <f>E202</f>
        <v>0</v>
      </c>
      <c r="F200" s="75">
        <f t="shared" si="20"/>
        <v>0</v>
      </c>
      <c r="G200" s="156">
        <v>0</v>
      </c>
      <c r="H200" s="20"/>
      <c r="I200" s="19"/>
      <c r="J200" s="20"/>
      <c r="K200" s="20"/>
      <c r="L200" s="21"/>
      <c r="M200" s="20"/>
      <c r="N200" s="21"/>
      <c r="O200" s="21"/>
      <c r="P200" s="21"/>
      <c r="Q200" s="20"/>
      <c r="R200" s="245"/>
    </row>
    <row r="201" spans="1:18" s="2" customFormat="1" ht="20.100000000000001" customHeight="1" x14ac:dyDescent="0.25">
      <c r="A201" s="272"/>
      <c r="B201" s="296"/>
      <c r="C201" s="297" t="s">
        <v>259</v>
      </c>
      <c r="D201" s="17">
        <v>0</v>
      </c>
      <c r="E201" s="18">
        <f>R201</f>
        <v>0</v>
      </c>
      <c r="F201" s="68">
        <f t="shared" si="20"/>
        <v>0</v>
      </c>
      <c r="G201" s="157">
        <v>0</v>
      </c>
      <c r="H201" s="20"/>
      <c r="I201" s="19"/>
      <c r="J201" s="20"/>
      <c r="K201" s="20"/>
      <c r="L201" s="21"/>
      <c r="M201" s="20"/>
      <c r="N201" s="21"/>
      <c r="O201" s="21"/>
      <c r="P201" s="21"/>
      <c r="Q201" s="22"/>
      <c r="R201" s="245"/>
    </row>
    <row r="202" spans="1:18" s="2" customFormat="1" ht="20.100000000000001" customHeight="1" thickBot="1" x14ac:dyDescent="0.3">
      <c r="A202" s="275"/>
      <c r="B202" s="229"/>
      <c r="C202" s="229" t="s">
        <v>260</v>
      </c>
      <c r="D202" s="239">
        <v>0</v>
      </c>
      <c r="E202" s="233">
        <f>R202</f>
        <v>0</v>
      </c>
      <c r="F202" s="234">
        <f t="shared" si="20"/>
        <v>0</v>
      </c>
      <c r="G202" s="240">
        <v>0</v>
      </c>
      <c r="H202" s="235"/>
      <c r="I202" s="236"/>
      <c r="J202" s="235"/>
      <c r="K202" s="235"/>
      <c r="L202" s="237"/>
      <c r="M202" s="235"/>
      <c r="N202" s="237"/>
      <c r="O202" s="237"/>
      <c r="P202" s="237"/>
      <c r="Q202" s="238"/>
      <c r="R202" s="252"/>
    </row>
    <row r="340" spans="6:6" x14ac:dyDescent="0.25">
      <c r="F340" s="276" t="s">
        <v>337</v>
      </c>
    </row>
  </sheetData>
  <mergeCells count="29">
    <mergeCell ref="L42:M42"/>
    <mergeCell ref="L43:M43"/>
    <mergeCell ref="L44:M44"/>
    <mergeCell ref="L45:M45"/>
    <mergeCell ref="L46:M46"/>
    <mergeCell ref="D3:D4"/>
    <mergeCell ref="E3:E4"/>
    <mergeCell ref="F3:G3"/>
    <mergeCell ref="H3:R4"/>
    <mergeCell ref="A1:S1"/>
    <mergeCell ref="A5:C5"/>
    <mergeCell ref="A6:C6"/>
    <mergeCell ref="A3:A4"/>
    <mergeCell ref="B3:B4"/>
    <mergeCell ref="C3:C4"/>
    <mergeCell ref="L51:M51"/>
    <mergeCell ref="B54:C54"/>
    <mergeCell ref="L52:M52"/>
    <mergeCell ref="L53:M53"/>
    <mergeCell ref="L49:M49"/>
    <mergeCell ref="L50:M50"/>
    <mergeCell ref="A127:C127"/>
    <mergeCell ref="B128:C128"/>
    <mergeCell ref="A199:C199"/>
    <mergeCell ref="A139:B139"/>
    <mergeCell ref="B140:C140"/>
    <mergeCell ref="A186:B186"/>
    <mergeCell ref="B192:C192"/>
    <mergeCell ref="B196:C196"/>
  </mergeCells>
  <phoneticPr fontId="3" type="noConversion"/>
  <printOptions horizontalCentered="1"/>
  <pageMargins left="0.39370078740157483" right="0.39370078740157483" top="0.78740157480314965" bottom="0.59055118110236227" header="0" footer="0"/>
  <pageSetup paperSize="9" scale="80" firstPageNumber="8" orientation="landscape" useFirstPageNumber="1" r:id="rId1"/>
  <headerFooter alignWithMargins="0">
    <oddFooter>&amp;R무량수전노인전문요양원(2021.11.30)</oddFooter>
  </headerFooter>
  <rowBreaks count="7" manualBreakCount="7">
    <brk id="29" max="17" man="1"/>
    <brk id="57" max="16383" man="1"/>
    <brk id="82" max="16383" man="1"/>
    <brk id="108" max="17" man="1"/>
    <brk id="131" max="17" man="1"/>
    <brk id="156" max="17" man="1"/>
    <brk id="18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예산표지</vt:lpstr>
      <vt:lpstr>예산총칙</vt:lpstr>
      <vt:lpstr>예산총괄 </vt:lpstr>
      <vt:lpstr>예산내역(세입)</vt:lpstr>
      <vt:lpstr>예산내역(세출)</vt:lpstr>
      <vt:lpstr>'예산내역(세출)'!Print_Area</vt:lpstr>
      <vt:lpstr>'예산총괄 '!Print_Area</vt:lpstr>
      <vt:lpstr>예산총칙!Print_Area</vt:lpstr>
      <vt:lpstr>예산표지!Print_Area</vt:lpstr>
      <vt:lpstr>'예산내역(세입)'!Print_Titles</vt:lpstr>
      <vt:lpstr>'예산내역(세출)'!Print_Titles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2021-12-03T02:19:36Z</cp:lastPrinted>
  <dcterms:created xsi:type="dcterms:W3CDTF">2016-11-29T02:00:33Z</dcterms:created>
  <dcterms:modified xsi:type="dcterms:W3CDTF">2021-12-21T08:10:28Z</dcterms:modified>
</cp:coreProperties>
</file>