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결산추경 및 최초예산\결산추경\"/>
    </mc:Choice>
  </mc:AlternateContent>
  <xr:revisionPtr revIDLastSave="0" documentId="13_ncr:1_{68D55E28-EF17-4601-9663-2E4B8508818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표지" sheetId="1" r:id="rId1"/>
    <sheet name="예산총칙" sheetId="2" r:id="rId2"/>
    <sheet name="추경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세입예산!$A$1:$P$38</definedName>
    <definedName name="_xlnm.Consolidate_Area" localSheetId="4">세출예산!$A$1:$P$156</definedName>
    <definedName name="_xlnm.Consolidate_Area" localSheetId="5">예산증감내용!$A$1:$E$52</definedName>
    <definedName name="_xlnm.Consolidate_Area" localSheetId="2">추경예산총괄!$A$1:$E$25</definedName>
    <definedName name="_xlnm.Consolidate_Area" localSheetId="0">표지!$A$1:$A$12</definedName>
    <definedName name="_xlnm.Consolidate_Area">#REF!</definedName>
    <definedName name="_xlnm.Print_Area" localSheetId="3">세입예산!$A$1:$Q$38</definedName>
    <definedName name="_xlnm.Print_Area" localSheetId="4">세출예산!$A$1:$Q$155</definedName>
    <definedName name="_xlnm.Print_Area" localSheetId="5">예산증감내용!$A$1:$E$47</definedName>
    <definedName name="_xlnm.Print_Area" localSheetId="1">예산총칙!$A$1:$A$17</definedName>
  </definedNames>
  <calcPr calcId="181029"/>
</workbook>
</file>

<file path=xl/calcChain.xml><?xml version="1.0" encoding="utf-8"?>
<calcChain xmlns="http://schemas.openxmlformats.org/spreadsheetml/2006/main">
  <c r="D19" i="6" l="1"/>
  <c r="E19" i="6"/>
  <c r="C19" i="6"/>
  <c r="D17" i="6"/>
  <c r="E17" i="6"/>
  <c r="C17" i="6"/>
  <c r="Q135" i="5"/>
  <c r="Q139" i="5"/>
  <c r="C36" i="6"/>
  <c r="C40" i="6"/>
  <c r="C32" i="6"/>
  <c r="C34" i="6"/>
  <c r="Q128" i="5" l="1"/>
  <c r="Q97" i="5"/>
  <c r="Q85" i="5" l="1"/>
  <c r="C46" i="6" l="1"/>
  <c r="C38" i="6"/>
  <c r="C30" i="6"/>
  <c r="C28" i="6"/>
  <c r="C26" i="6"/>
  <c r="C15" i="6"/>
  <c r="D13" i="6"/>
  <c r="C13" i="6"/>
  <c r="C11" i="6"/>
  <c r="D11" i="6"/>
  <c r="D7" i="6"/>
  <c r="C7" i="6"/>
  <c r="Q94" i="5"/>
  <c r="Q40" i="5"/>
  <c r="Q42" i="5"/>
  <c r="Q43" i="5"/>
  <c r="Q39" i="5"/>
  <c r="E11" i="6" l="1"/>
  <c r="E13" i="6"/>
  <c r="E7" i="6"/>
  <c r="Q37" i="5"/>
  <c r="Q134" i="5" l="1"/>
  <c r="Q152" i="5" l="1"/>
  <c r="Q9" i="4" l="1"/>
  <c r="I9" i="4"/>
  <c r="Q24" i="4"/>
  <c r="Q25" i="4"/>
  <c r="Q26" i="4"/>
  <c r="Q23" i="4"/>
  <c r="Q87" i="5"/>
  <c r="Q50" i="5"/>
  <c r="Q22" i="4" l="1"/>
  <c r="Q103" i="5" l="1"/>
  <c r="Q20" i="4"/>
  <c r="Q154" i="5"/>
  <c r="Q33" i="5" l="1"/>
  <c r="Q117" i="5" l="1"/>
  <c r="Q88" i="5"/>
  <c r="Q86" i="5"/>
  <c r="Q98" i="5" l="1"/>
  <c r="D83" i="5" l="1"/>
  <c r="D7" i="5"/>
  <c r="Q133" i="5"/>
  <c r="Q18" i="4"/>
  <c r="Q132" i="5"/>
  <c r="Q37" i="4" l="1"/>
  <c r="E37" i="4" s="1"/>
  <c r="Q38" i="4"/>
  <c r="G37" i="4" l="1"/>
  <c r="F37" i="4"/>
  <c r="D35" i="4"/>
  <c r="Q19" i="4"/>
  <c r="Q17" i="4"/>
  <c r="Q21" i="4"/>
  <c r="Q10" i="4" l="1"/>
  <c r="Q29" i="4"/>
  <c r="Q129" i="5" l="1"/>
  <c r="Q130" i="5"/>
  <c r="E149" i="5"/>
  <c r="Q125" i="5" l="1"/>
  <c r="Q119" i="5" l="1"/>
  <c r="Q108" i="5"/>
  <c r="Q109" i="5"/>
  <c r="Q155" i="5"/>
  <c r="Q153" i="5" s="1"/>
  <c r="Q149" i="5"/>
  <c r="Q142" i="5"/>
  <c r="Q141" i="5"/>
  <c r="Q137" i="5"/>
  <c r="Q138" i="5"/>
  <c r="Q136" i="5"/>
  <c r="Q131" i="5"/>
  <c r="Q123" i="5"/>
  <c r="Q116" i="5"/>
  <c r="Q114" i="5"/>
  <c r="Q113" i="5"/>
  <c r="Q111" i="5"/>
  <c r="Q110" i="5"/>
  <c r="Q107" i="5"/>
  <c r="Q91" i="5"/>
  <c r="Q60" i="5"/>
  <c r="Q69" i="5"/>
  <c r="Q127" i="5" l="1"/>
  <c r="Q15" i="4"/>
  <c r="C9" i="6"/>
  <c r="C44" i="6"/>
  <c r="C42" i="6" l="1"/>
  <c r="C20" i="3" l="1"/>
  <c r="D82" i="5" l="1"/>
  <c r="Q102" i="5" l="1"/>
  <c r="Q96" i="5" l="1"/>
  <c r="Q126" i="5" l="1"/>
  <c r="Q121" i="5"/>
  <c r="Q122" i="5"/>
  <c r="Q80" i="5"/>
  <c r="Q36" i="4"/>
  <c r="Q35" i="4" s="1"/>
  <c r="I28" i="5"/>
  <c r="I26" i="5"/>
  <c r="I25" i="5"/>
  <c r="I30" i="5"/>
  <c r="Q30" i="5" s="1"/>
  <c r="I29" i="5"/>
  <c r="Q29" i="5" s="1"/>
  <c r="I27" i="5"/>
  <c r="H29" i="5"/>
  <c r="H30" i="5"/>
  <c r="H22" i="5"/>
  <c r="H23" i="5"/>
  <c r="H24" i="5"/>
  <c r="H25" i="5"/>
  <c r="H26" i="5"/>
  <c r="H27" i="5"/>
  <c r="H28" i="5"/>
  <c r="H21" i="5"/>
  <c r="C21" i="3" l="1"/>
  <c r="Q48" i="5" l="1"/>
  <c r="Q54" i="5" l="1"/>
  <c r="Q53" i="5"/>
  <c r="Q52" i="5"/>
  <c r="Q51" i="5"/>
  <c r="D56" i="5"/>
  <c r="C18" i="3" s="1"/>
  <c r="D145" i="5"/>
  <c r="D144" i="5" s="1"/>
  <c r="D79" i="5"/>
  <c r="D44" i="5"/>
  <c r="C17" i="3" s="1"/>
  <c r="C16" i="3"/>
  <c r="D6" i="4"/>
  <c r="Q49" i="5" l="1"/>
  <c r="E38" i="4"/>
  <c r="Q143" i="5" l="1"/>
  <c r="E143" i="5" s="1"/>
  <c r="F143" i="5" l="1"/>
  <c r="D21" i="3"/>
  <c r="E21" i="3" s="1"/>
  <c r="Q34" i="5" l="1"/>
  <c r="Q81" i="5" l="1"/>
  <c r="Q77" i="5"/>
  <c r="Q76" i="5" s="1"/>
  <c r="Q46" i="5"/>
  <c r="C22" i="3" l="1"/>
  <c r="D28" i="4" l="1"/>
  <c r="D27" i="4" s="1"/>
  <c r="Q146" i="5" l="1"/>
  <c r="E146" i="5" s="1"/>
  <c r="G146" i="5" l="1"/>
  <c r="F146" i="5"/>
  <c r="E145" i="5"/>
  <c r="E80" i="5"/>
  <c r="Q75" i="5"/>
  <c r="E75" i="5" s="1"/>
  <c r="F75" i="5" s="1"/>
  <c r="E144" i="5" l="1"/>
  <c r="F145" i="5"/>
  <c r="G145" i="5"/>
  <c r="Q35" i="5"/>
  <c r="D22" i="3" l="1"/>
  <c r="E22" i="3" s="1"/>
  <c r="G144" i="5"/>
  <c r="F144" i="5"/>
  <c r="Q28" i="5"/>
  <c r="Q27" i="5"/>
  <c r="Q26" i="5"/>
  <c r="Q25" i="5"/>
  <c r="I24" i="5"/>
  <c r="Q24" i="5" s="1"/>
  <c r="I23" i="5"/>
  <c r="Q23" i="5" s="1"/>
  <c r="I22" i="5"/>
  <c r="Q22" i="5" s="1"/>
  <c r="I21" i="5"/>
  <c r="Q21" i="5" s="1"/>
  <c r="Q18" i="5"/>
  <c r="Q17" i="5"/>
  <c r="Q16" i="5"/>
  <c r="Q20" i="5" l="1"/>
  <c r="Q13" i="5"/>
  <c r="Q11" i="5"/>
  <c r="Q16" i="4" l="1"/>
  <c r="Q14" i="4"/>
  <c r="Q13" i="4" l="1"/>
  <c r="D11" i="4"/>
  <c r="D31" i="4"/>
  <c r="D30" i="4" s="1"/>
  <c r="D34" i="4"/>
  <c r="D5" i="4" l="1"/>
  <c r="Q59" i="5"/>
  <c r="Q32" i="5" l="1"/>
  <c r="Q15" i="5"/>
  <c r="C8" i="3"/>
  <c r="C6" i="3"/>
  <c r="Q32" i="4"/>
  <c r="E32" i="4" s="1"/>
  <c r="Q33" i="4"/>
  <c r="E33" i="4" s="1"/>
  <c r="E152" i="5"/>
  <c r="D44" i="6" s="1"/>
  <c r="E44" i="6" s="1"/>
  <c r="Q31" i="5" l="1"/>
  <c r="Q19" i="5" s="1"/>
  <c r="E19" i="5" s="1"/>
  <c r="D26" i="6" s="1"/>
  <c r="E26" i="6" s="1"/>
  <c r="C9" i="3"/>
  <c r="C10" i="3"/>
  <c r="C7" i="3"/>
  <c r="Q61" i="5"/>
  <c r="C5" i="3" l="1"/>
  <c r="D151" i="5"/>
  <c r="D150" i="5" s="1"/>
  <c r="D148" i="5"/>
  <c r="D147" i="5" s="1"/>
  <c r="C23" i="3" s="1"/>
  <c r="D78" i="5"/>
  <c r="C19" i="3" s="1"/>
  <c r="E148" i="5"/>
  <c r="E147" i="5" s="1"/>
  <c r="D23" i="3" l="1"/>
  <c r="E23" i="3" s="1"/>
  <c r="Q120" i="5"/>
  <c r="E13" i="4"/>
  <c r="D9" i="6" s="1"/>
  <c r="E22" i="4"/>
  <c r="E36" i="4"/>
  <c r="D15" i="6" s="1"/>
  <c r="E15" i="6" s="1"/>
  <c r="F149" i="5"/>
  <c r="Q112" i="5"/>
  <c r="Q106" i="5"/>
  <c r="Q105" i="5"/>
  <c r="Q101" i="5"/>
  <c r="Q100" i="5"/>
  <c r="Q95" i="5"/>
  <c r="Q92" i="5"/>
  <c r="Q90" i="5"/>
  <c r="Q89" i="5"/>
  <c r="Q84" i="5" s="1"/>
  <c r="E81" i="5"/>
  <c r="F81" i="5" s="1"/>
  <c r="F80" i="5"/>
  <c r="E76" i="5"/>
  <c r="D40" i="6" s="1"/>
  <c r="Q74" i="5"/>
  <c r="Q73" i="5"/>
  <c r="Q71" i="5"/>
  <c r="Q70" i="5"/>
  <c r="Q68" i="5"/>
  <c r="Q67" i="5"/>
  <c r="Q66" i="5"/>
  <c r="Q65" i="5"/>
  <c r="Q64" i="5"/>
  <c r="Q63" i="5"/>
  <c r="E58" i="5"/>
  <c r="D36" i="6" s="1"/>
  <c r="Q57" i="5"/>
  <c r="E57" i="5" s="1"/>
  <c r="D34" i="6" s="1"/>
  <c r="Q55" i="5"/>
  <c r="E55" i="5" s="1"/>
  <c r="Q45" i="5"/>
  <c r="E45" i="5" s="1"/>
  <c r="D32" i="6" s="1"/>
  <c r="Q14" i="5"/>
  <c r="Q12" i="5"/>
  <c r="Q10" i="5"/>
  <c r="Q9" i="5"/>
  <c r="Q8" i="5" s="1"/>
  <c r="E8" i="5" s="1"/>
  <c r="C24" i="3"/>
  <c r="E35" i="4" l="1"/>
  <c r="E34" i="4" s="1"/>
  <c r="Q99" i="5"/>
  <c r="Q93" i="5"/>
  <c r="Q104" i="5"/>
  <c r="G32" i="4"/>
  <c r="G33" i="4"/>
  <c r="Q124" i="5"/>
  <c r="Q8" i="4"/>
  <c r="E8" i="4" s="1"/>
  <c r="Q62" i="5"/>
  <c r="E62" i="5" s="1"/>
  <c r="Q140" i="5"/>
  <c r="Q118" i="5"/>
  <c r="G13" i="4"/>
  <c r="F13" i="4"/>
  <c r="E12" i="4"/>
  <c r="E153" i="5"/>
  <c r="D46" i="6" s="1"/>
  <c r="E46" i="6" s="1"/>
  <c r="C15" i="3"/>
  <c r="F32" i="4"/>
  <c r="E29" i="4"/>
  <c r="E31" i="4"/>
  <c r="G31" i="4" s="1"/>
  <c r="E72" i="5"/>
  <c r="D38" i="6" s="1"/>
  <c r="E38" i="6" s="1"/>
  <c r="E79" i="5"/>
  <c r="E44" i="5"/>
  <c r="D17" i="3" s="1"/>
  <c r="F58" i="5"/>
  <c r="E36" i="6" s="1"/>
  <c r="F76" i="5"/>
  <c r="E40" i="6" s="1"/>
  <c r="D6" i="5"/>
  <c r="D5" i="5" s="1"/>
  <c r="G22" i="4"/>
  <c r="Q115" i="5"/>
  <c r="G36" i="4"/>
  <c r="F36" i="4"/>
  <c r="G152" i="5"/>
  <c r="F45" i="5"/>
  <c r="E32" i="6" s="1"/>
  <c r="G45" i="5"/>
  <c r="F57" i="5"/>
  <c r="E34" i="6" s="1"/>
  <c r="G55" i="5"/>
  <c r="F55" i="5"/>
  <c r="F33" i="4"/>
  <c r="F38" i="4"/>
  <c r="G57" i="5"/>
  <c r="G149" i="5"/>
  <c r="F152" i="5"/>
  <c r="E84" i="5" l="1"/>
  <c r="E28" i="4"/>
  <c r="E27" i="4" s="1"/>
  <c r="D8" i="3" s="1"/>
  <c r="E8" i="3" s="1"/>
  <c r="F72" i="5"/>
  <c r="F153" i="5"/>
  <c r="G62" i="5"/>
  <c r="E17" i="3"/>
  <c r="F22" i="4"/>
  <c r="G153" i="5"/>
  <c r="E11" i="4"/>
  <c r="E9" i="6" s="1"/>
  <c r="G72" i="5"/>
  <c r="D10" i="3"/>
  <c r="E10" i="3" s="1"/>
  <c r="F31" i="4"/>
  <c r="E30" i="4"/>
  <c r="F30" i="4" s="1"/>
  <c r="G29" i="4"/>
  <c r="F29" i="4"/>
  <c r="F28" i="4" s="1"/>
  <c r="F27" i="4" s="1"/>
  <c r="G76" i="5"/>
  <c r="G44" i="5"/>
  <c r="E78" i="5"/>
  <c r="F79" i="5"/>
  <c r="E151" i="5"/>
  <c r="E150" i="5" s="1"/>
  <c r="F44" i="5"/>
  <c r="G58" i="5"/>
  <c r="F35" i="4"/>
  <c r="G35" i="4"/>
  <c r="F8" i="5"/>
  <c r="G8" i="5"/>
  <c r="F34" i="4"/>
  <c r="G148" i="5"/>
  <c r="F148" i="5"/>
  <c r="G34" i="4"/>
  <c r="G27" i="4"/>
  <c r="F12" i="4"/>
  <c r="G12" i="4"/>
  <c r="G28" i="4" l="1"/>
  <c r="E83" i="5"/>
  <c r="E82" i="5" s="1"/>
  <c r="D42" i="6"/>
  <c r="E42" i="6" s="1"/>
  <c r="D20" i="3"/>
  <c r="G30" i="4"/>
  <c r="Q36" i="5"/>
  <c r="D19" i="3"/>
  <c r="E19" i="3" s="1"/>
  <c r="F62" i="5"/>
  <c r="G150" i="5"/>
  <c r="D9" i="3"/>
  <c r="E9" i="3" s="1"/>
  <c r="E56" i="5"/>
  <c r="F19" i="5"/>
  <c r="G19" i="5"/>
  <c r="G151" i="5"/>
  <c r="F150" i="5"/>
  <c r="D24" i="3"/>
  <c r="E24" i="3" s="1"/>
  <c r="G84" i="5"/>
  <c r="F84" i="5"/>
  <c r="F151" i="5"/>
  <c r="F78" i="5"/>
  <c r="G11" i="4"/>
  <c r="F11" i="4"/>
  <c r="D7" i="3"/>
  <c r="E7" i="3" s="1"/>
  <c r="F147" i="5"/>
  <c r="G147" i="5"/>
  <c r="G82" i="5" l="1"/>
  <c r="E36" i="5"/>
  <c r="D28" i="6" s="1"/>
  <c r="E28" i="6" s="1"/>
  <c r="D18" i="3"/>
  <c r="Q41" i="5"/>
  <c r="Q38" i="5" s="1"/>
  <c r="F82" i="5"/>
  <c r="E18" i="3" l="1"/>
  <c r="G36" i="5"/>
  <c r="F36" i="5"/>
  <c r="E38" i="5" l="1"/>
  <c r="G83" i="5"/>
  <c r="F83" i="5"/>
  <c r="E20" i="3"/>
  <c r="G56" i="5"/>
  <c r="F56" i="5"/>
  <c r="F38" i="5" l="1"/>
  <c r="D30" i="6"/>
  <c r="E30" i="6" s="1"/>
  <c r="E7" i="5"/>
  <c r="F7" i="5" s="1"/>
  <c r="G38" i="5"/>
  <c r="E6" i="5" l="1"/>
  <c r="E5" i="5" s="1"/>
  <c r="R112" i="5" s="1"/>
  <c r="G7" i="5"/>
  <c r="D16" i="3"/>
  <c r="D15" i="3" s="1"/>
  <c r="E15" i="3" s="1"/>
  <c r="G8" i="4"/>
  <c r="F6" i="5" l="1"/>
  <c r="G5" i="5"/>
  <c r="G6" i="5"/>
  <c r="E16" i="3"/>
  <c r="E7" i="4"/>
  <c r="E6" i="4" s="1"/>
  <c r="E5" i="4" s="1"/>
  <c r="F8" i="4"/>
  <c r="F5" i="5"/>
  <c r="R111" i="5" l="1"/>
  <c r="R113" i="5" s="1"/>
  <c r="G7" i="4"/>
  <c r="F7" i="4"/>
  <c r="F6" i="4" l="1"/>
  <c r="G6" i="4"/>
  <c r="D6" i="3"/>
  <c r="D5" i="3" l="1"/>
  <c r="E5" i="3" s="1"/>
  <c r="E6" i="3"/>
  <c r="F5" i="4"/>
  <c r="G5" i="4"/>
</calcChain>
</file>

<file path=xl/sharedStrings.xml><?xml version="1.0" encoding="utf-8"?>
<sst xmlns="http://schemas.openxmlformats.org/spreadsheetml/2006/main" count="842" uniqueCount="293">
  <si>
    <t>3. 본 예산은 사회복지법인 재무회계규칙 제 2장 예산과결산에 의거 편성하며 집행한다.</t>
  </si>
  <si>
    <t>원</t>
  </si>
  <si>
    <t>잡지출</t>
  </si>
  <si>
    <t>반환금</t>
  </si>
  <si>
    <t>분기</t>
  </si>
  <si>
    <t>월</t>
  </si>
  <si>
    <t>인건비</t>
  </si>
  <si>
    <t>이월금</t>
  </si>
  <si>
    <t>전입금</t>
  </si>
  <si>
    <t>×</t>
  </si>
  <si>
    <t>회</t>
  </si>
  <si>
    <t xml:space="preserve">항 </t>
  </si>
  <si>
    <t>명</t>
  </si>
  <si>
    <t>사업비</t>
  </si>
  <si>
    <t xml:space="preserve">관 </t>
  </si>
  <si>
    <t>사무비</t>
  </si>
  <si>
    <t>운영비</t>
  </si>
  <si>
    <t>회의비</t>
  </si>
  <si>
    <t>시설비</t>
  </si>
  <si>
    <t>잡수입</t>
  </si>
  <si>
    <t>액수</t>
  </si>
  <si>
    <t>항</t>
  </si>
  <si>
    <t>증감율</t>
  </si>
  <si>
    <t>과목</t>
  </si>
  <si>
    <t>예비비</t>
  </si>
  <si>
    <t>%</t>
  </si>
  <si>
    <t>급여</t>
  </si>
  <si>
    <t>관</t>
  </si>
  <si>
    <t>총계</t>
  </si>
  <si>
    <t>차량비</t>
  </si>
  <si>
    <t>목</t>
  </si>
  <si>
    <t>여비</t>
  </si>
  <si>
    <t>보조금수입</t>
  </si>
  <si>
    <t>산출근거</t>
  </si>
  <si>
    <t>후원금수입</t>
  </si>
  <si>
    <t>*전신전화료</t>
  </si>
  <si>
    <t>지정후원금</t>
  </si>
  <si>
    <t>*인건비</t>
  </si>
  <si>
    <t>경상보조금</t>
  </si>
  <si>
    <t>*장기요양보험</t>
  </si>
  <si>
    <t>비지정후원금</t>
  </si>
  <si>
    <t>자산취득비</t>
  </si>
  <si>
    <t>*차량유류대</t>
  </si>
  <si>
    <t>*간식비</t>
  </si>
  <si>
    <t>*남구협의체</t>
  </si>
  <si>
    <t>*국민연금</t>
  </si>
  <si>
    <t>*가스료</t>
  </si>
  <si>
    <t>*고용보험</t>
  </si>
  <si>
    <t>기관운영비</t>
  </si>
  <si>
    <t>전년도이월금</t>
  </si>
  <si>
    <t>재산조성비</t>
  </si>
  <si>
    <t>*봉사자간담회</t>
  </si>
  <si>
    <t>*건강보험</t>
  </si>
  <si>
    <t>기타운영비</t>
  </si>
  <si>
    <t>*전기료</t>
  </si>
  <si>
    <t>*생신지원비</t>
  </si>
  <si>
    <t>*명절선물</t>
  </si>
  <si>
    <t>*연하장구입</t>
  </si>
  <si>
    <t>◎명절휴가비</t>
  </si>
  <si>
    <t>*산재보험</t>
  </si>
  <si>
    <t>*기타긴급지원</t>
  </si>
  <si>
    <t>*기타보험료</t>
  </si>
  <si>
    <t>전입금수입</t>
  </si>
  <si>
    <t>업무추진비</t>
  </si>
  <si>
    <t>◎가족수당</t>
  </si>
  <si>
    <t>*의약품구입</t>
  </si>
  <si>
    <t>*상하수도료</t>
  </si>
  <si>
    <t>사회보험부담금</t>
  </si>
  <si>
    <t>*우편료</t>
  </si>
  <si>
    <t>시설장비유지비</t>
  </si>
  <si>
    <t>*요플레지원</t>
  </si>
  <si>
    <t>예비비및기타</t>
  </si>
  <si>
    <t>*다과구입</t>
  </si>
  <si>
    <t>사회보험부담비용</t>
  </si>
  <si>
    <t>기타예금이자수입</t>
  </si>
  <si>
    <t xml:space="preserve"> 예  산  총  칙</t>
  </si>
  <si>
    <t>증 감(B-A)</t>
  </si>
  <si>
    <t>총       계</t>
  </si>
  <si>
    <t>사업운영비전입금</t>
  </si>
  <si>
    <t>총        계</t>
  </si>
  <si>
    <t>*시비(사업비)</t>
  </si>
  <si>
    <t>*차량정비유지비</t>
  </si>
  <si>
    <t>*차량 및 시설료</t>
  </si>
  <si>
    <t>전년도이월금(후원금)</t>
  </si>
  <si>
    <t>예비비 및 기타</t>
  </si>
  <si>
    <t>수용비 및 수수료</t>
  </si>
  <si>
    <t>*건강체크소모품</t>
  </si>
  <si>
    <t>*소식지 제작인쇄비</t>
  </si>
  <si>
    <t>○ 세입의 주요내용</t>
  </si>
  <si>
    <t>(단위 : 원)</t>
  </si>
  <si>
    <t>잡       수      입</t>
  </si>
  <si>
    <t xml:space="preserve"> 예산 증감사항 및 주요내용</t>
  </si>
  <si>
    <t>사회복지법인 무일복지재단</t>
  </si>
  <si>
    <t>예금이자수입(보조금/자부담)</t>
  </si>
  <si>
    <t>*반환금(금년도이자반환금)</t>
  </si>
  <si>
    <t>*기타지역네트워크지원비</t>
  </si>
  <si>
    <t>이      월      금</t>
  </si>
  <si>
    <t>잡      수      입</t>
  </si>
  <si>
    <t>*현수막 및 스티커 제작</t>
  </si>
  <si>
    <t>세                    출</t>
  </si>
  <si>
    <t xml:space="preserve">                (단위: 원)</t>
  </si>
  <si>
    <t>세                  입</t>
  </si>
  <si>
    <t>각종수당</t>
    <phoneticPr fontId="19" type="noConversion"/>
  </si>
  <si>
    <t>시군구보조금</t>
    <phoneticPr fontId="19" type="noConversion"/>
  </si>
  <si>
    <t>공공요금및각종세금광과금</t>
    <phoneticPr fontId="19" type="noConversion"/>
  </si>
  <si>
    <t>사업비</t>
    <phoneticPr fontId="19" type="noConversion"/>
  </si>
  <si>
    <t>프로그램사업비</t>
    <phoneticPr fontId="19" type="noConversion"/>
  </si>
  <si>
    <t>전년도이월금(자부담)</t>
    <phoneticPr fontId="19" type="noConversion"/>
  </si>
  <si>
    <t>프로그램사업비</t>
    <phoneticPr fontId="19" type="noConversion"/>
  </si>
  <si>
    <t>업무추진비</t>
    <phoneticPr fontId="19" type="noConversion"/>
  </si>
  <si>
    <t>인건비</t>
    <phoneticPr fontId="19" type="noConversion"/>
  </si>
  <si>
    <t>사업비</t>
    <phoneticPr fontId="19" type="noConversion"/>
  </si>
  <si>
    <t>시설비</t>
    <phoneticPr fontId="19" type="noConversion"/>
  </si>
  <si>
    <t>잡지출</t>
    <phoneticPr fontId="19" type="noConversion"/>
  </si>
  <si>
    <t>재산조성비</t>
    <phoneticPr fontId="19" type="noConversion"/>
  </si>
  <si>
    <t>*지정후원비</t>
    <phoneticPr fontId="19" type="noConversion"/>
  </si>
  <si>
    <t>*비지정후원비</t>
    <phoneticPr fontId="19" type="noConversion"/>
  </si>
  <si>
    <t>*주거환경개선비</t>
    <phoneticPr fontId="19" type="noConversion"/>
  </si>
  <si>
    <t>*방역지원비</t>
    <phoneticPr fontId="19" type="noConversion"/>
  </si>
  <si>
    <t>운   영   비</t>
    <phoneticPr fontId="19" type="noConversion"/>
  </si>
  <si>
    <t>월</t>
    <phoneticPr fontId="19" type="noConversion"/>
  </si>
  <si>
    <t>(단위 : 원)</t>
    <phoneticPr fontId="19" type="noConversion"/>
  </si>
  <si>
    <t>◎기타후생경비</t>
    <phoneticPr fontId="19" type="noConversion"/>
  </si>
  <si>
    <t>회</t>
    <phoneticPr fontId="19" type="noConversion"/>
  </si>
  <si>
    <t>기타잡수입</t>
    <phoneticPr fontId="19" type="noConversion"/>
  </si>
  <si>
    <t>원</t>
    <phoneticPr fontId="19" type="noConversion"/>
  </si>
  <si>
    <t xml:space="preserve"> </t>
    <phoneticPr fontId="19" type="noConversion"/>
  </si>
  <si>
    <t>원</t>
    <phoneticPr fontId="19" type="noConversion"/>
  </si>
  <si>
    <t>◎건강관리지원비</t>
    <phoneticPr fontId="19" type="noConversion"/>
  </si>
  <si>
    <t>◎간식지원비</t>
    <phoneticPr fontId="19" type="noConversion"/>
  </si>
  <si>
    <t>◎후원결연지원비</t>
    <phoneticPr fontId="19" type="noConversion"/>
  </si>
  <si>
    <t>◎교육지원비</t>
    <phoneticPr fontId="19" type="noConversion"/>
  </si>
  <si>
    <t>◎주거환경개선비</t>
    <phoneticPr fontId="19" type="noConversion"/>
  </si>
  <si>
    <t>◎특화프로그램사업비</t>
    <phoneticPr fontId="19" type="noConversion"/>
  </si>
  <si>
    <t>◎홍보사업비</t>
    <phoneticPr fontId="19" type="noConversion"/>
  </si>
  <si>
    <t>◎지역네트워크 지원비</t>
    <phoneticPr fontId="19" type="noConversion"/>
  </si>
  <si>
    <t>기타운영비</t>
    <phoneticPr fontId="19" type="noConversion"/>
  </si>
  <si>
    <t>◎긴급지원비</t>
    <phoneticPr fontId="19" type="noConversion"/>
  </si>
  <si>
    <t>급여(직접비)</t>
    <phoneticPr fontId="19" type="noConversion"/>
  </si>
  <si>
    <t>각종수당(직접비)</t>
    <phoneticPr fontId="19" type="noConversion"/>
  </si>
  <si>
    <t>*사무용품 구입</t>
    <phoneticPr fontId="19" type="noConversion"/>
  </si>
  <si>
    <t>*수용비 및 수수료</t>
    <phoneticPr fontId="19" type="noConversion"/>
  </si>
  <si>
    <t>◎봉사자 및 후원자관리비</t>
    <phoneticPr fontId="19" type="noConversion"/>
  </si>
  <si>
    <t>*시설장(10호봉 : 과장)</t>
    <phoneticPr fontId="19" type="noConversion"/>
  </si>
  <si>
    <t>*사회복지사(11호봉 : 선임)</t>
    <phoneticPr fontId="19" type="noConversion"/>
  </si>
  <si>
    <t>*사회복지사(12호봉 : 선임)</t>
    <phoneticPr fontId="19" type="noConversion"/>
  </si>
  <si>
    <t>월</t>
    <phoneticPr fontId="19" type="noConversion"/>
  </si>
  <si>
    <t>명</t>
    <phoneticPr fontId="19" type="noConversion"/>
  </si>
  <si>
    <t>(단위 : 원)</t>
    <phoneticPr fontId="19" type="noConversion"/>
  </si>
  <si>
    <t>후원금</t>
    <phoneticPr fontId="19" type="noConversion"/>
  </si>
  <si>
    <t>잡수입</t>
    <phoneticPr fontId="19" type="noConversion"/>
  </si>
  <si>
    <t>*가족수당</t>
    <phoneticPr fontId="19" type="noConversion"/>
  </si>
  <si>
    <t>*직원연수교육비</t>
    <phoneticPr fontId="19" type="noConversion"/>
  </si>
  <si>
    <t>*기타후원비</t>
    <phoneticPr fontId="19" type="noConversion"/>
  </si>
  <si>
    <t>*정기후원(결연후원금)</t>
    <phoneticPr fontId="19" type="noConversion"/>
  </si>
  <si>
    <t>*사무원(05호봉 : 4급 사무원)</t>
    <phoneticPr fontId="19" type="noConversion"/>
  </si>
  <si>
    <t>*가족수당(배우자, 자녀 2명)</t>
    <phoneticPr fontId="19" type="noConversion"/>
  </si>
  <si>
    <t>임차료</t>
    <phoneticPr fontId="19" type="noConversion"/>
  </si>
  <si>
    <t>*승강기관리비</t>
    <phoneticPr fontId="19" type="noConversion"/>
  </si>
  <si>
    <t>◎퇴직금 및 퇴직적립금</t>
    <phoneticPr fontId="19" type="noConversion"/>
  </si>
  <si>
    <t>*퇴직금 및 퇴직적립금</t>
    <phoneticPr fontId="19" type="noConversion"/>
  </si>
  <si>
    <t>기타전입금</t>
    <phoneticPr fontId="19" type="noConversion"/>
  </si>
  <si>
    <t>전출금</t>
    <phoneticPr fontId="19" type="noConversion"/>
  </si>
  <si>
    <t>기타전출금</t>
    <phoneticPr fontId="19" type="noConversion"/>
  </si>
  <si>
    <t>맞춤돌봄 전출금(후원금)</t>
    <phoneticPr fontId="19" type="noConversion"/>
  </si>
  <si>
    <t>4. 국시비보조금, 후원금, 전입금 등의 세입이 감소할 경우 기존사업을 축소할 수 있다.</t>
    <phoneticPr fontId="19" type="noConversion"/>
  </si>
  <si>
    <t>5. 국시비보조금, 후원금, 전입금 등의 세입이 증가 할 경우 세입세출예산을  초과할 수 있다.</t>
    <phoneticPr fontId="19" type="noConversion"/>
  </si>
  <si>
    <t>×</t>
    <phoneticPr fontId="19" type="noConversion"/>
  </si>
  <si>
    <t>*가족수당(황미은)</t>
    <phoneticPr fontId="19" type="noConversion"/>
  </si>
  <si>
    <t>밑반찬지원서비스</t>
    <phoneticPr fontId="19" type="noConversion"/>
  </si>
  <si>
    <t>밑반찬지원서비스(후원금)</t>
    <phoneticPr fontId="19" type="noConversion"/>
  </si>
  <si>
    <t>주</t>
    <phoneticPr fontId="19" type="noConversion"/>
  </si>
  <si>
    <t>◎기타사업비</t>
    <phoneticPr fontId="19" type="noConversion"/>
  </si>
  <si>
    <t>◎기관운영비</t>
    <phoneticPr fontId="19" type="noConversion"/>
  </si>
  <si>
    <t>회의비(운영위원회)</t>
    <phoneticPr fontId="19" type="noConversion"/>
  </si>
  <si>
    <t>◎기타운영비</t>
    <phoneticPr fontId="19" type="noConversion"/>
  </si>
  <si>
    <t>*직원회식비 등</t>
    <phoneticPr fontId="19" type="noConversion"/>
  </si>
  <si>
    <t>*어버이날지원비</t>
    <phoneticPr fontId="19" type="noConversion"/>
  </si>
  <si>
    <t>*절기음식지원비</t>
    <phoneticPr fontId="19" type="noConversion"/>
  </si>
  <si>
    <t>*김장지원비</t>
    <phoneticPr fontId="19" type="noConversion"/>
  </si>
  <si>
    <t>*이미용지원비</t>
    <phoneticPr fontId="19" type="noConversion"/>
  </si>
  <si>
    <t>*명절지원비</t>
    <phoneticPr fontId="19" type="noConversion"/>
  </si>
  <si>
    <t>◎명절지원비</t>
    <phoneticPr fontId="19" type="noConversion"/>
  </si>
  <si>
    <t>◎대상자관리사업비</t>
    <phoneticPr fontId="19" type="noConversion"/>
  </si>
  <si>
    <t>*나들이지원비</t>
    <phoneticPr fontId="19" type="noConversion"/>
  </si>
  <si>
    <t>*문화체험지원비</t>
    <phoneticPr fontId="19" type="noConversion"/>
  </si>
  <si>
    <t>◎여가활동지원비</t>
    <phoneticPr fontId="19" type="noConversion"/>
  </si>
  <si>
    <t>*외부행사지원비</t>
    <phoneticPr fontId="19" type="noConversion"/>
  </si>
  <si>
    <t>*기타사업비</t>
    <phoneticPr fontId="19" type="noConversion"/>
  </si>
  <si>
    <t>제세공과금및공공요금</t>
    <phoneticPr fontId="19" type="noConversion"/>
  </si>
  <si>
    <t>*비정기후원</t>
    <phoneticPr fontId="19" type="noConversion"/>
  </si>
  <si>
    <t>*시설장(11호봉 : 과장)</t>
    <phoneticPr fontId="19" type="noConversion"/>
  </si>
  <si>
    <t>*사회복지사(13호봉 : 선임)</t>
    <phoneticPr fontId="19" type="noConversion"/>
  </si>
  <si>
    <t>*사회복지사(08호봉 : 선임 )</t>
    <phoneticPr fontId="19" type="noConversion"/>
  </si>
  <si>
    <t>*사회복지사(05호봉 : 사회복지사 )</t>
    <phoneticPr fontId="19" type="noConversion"/>
  </si>
  <si>
    <t>*사무원(06호봉 : 4급 사무원)</t>
    <phoneticPr fontId="19" type="noConversion"/>
  </si>
  <si>
    <t>*혹한기 및 혹서기 긴급지원</t>
    <phoneticPr fontId="19" type="noConversion"/>
  </si>
  <si>
    <t>*소규모나들이지원비</t>
    <phoneticPr fontId="19" type="noConversion"/>
  </si>
  <si>
    <t>*체험P/G</t>
    <phoneticPr fontId="19" type="noConversion"/>
  </si>
  <si>
    <t>*구순잔치(햇빛연합행사)</t>
    <phoneticPr fontId="19" type="noConversion"/>
  </si>
  <si>
    <t>*문화체험지원비(시티투어)</t>
    <phoneticPr fontId="19" type="noConversion"/>
  </si>
  <si>
    <t>*외식지원</t>
    <phoneticPr fontId="19" type="noConversion"/>
  </si>
  <si>
    <t>2021년</t>
    <phoneticPr fontId="19" type="noConversion"/>
  </si>
  <si>
    <t>항</t>
    <phoneticPr fontId="19" type="noConversion"/>
  </si>
  <si>
    <t>목</t>
    <phoneticPr fontId="19" type="noConversion"/>
  </si>
  <si>
    <t>지정후원금</t>
    <phoneticPr fontId="19" type="noConversion"/>
  </si>
  <si>
    <t>예비비</t>
    <phoneticPr fontId="19" type="noConversion"/>
  </si>
  <si>
    <t>*한국수자원공사 후원금</t>
    <phoneticPr fontId="19" type="noConversion"/>
  </si>
  <si>
    <t>*협회비</t>
    <phoneticPr fontId="19" type="noConversion"/>
  </si>
  <si>
    <t>*남구재가지원협의체 회비</t>
    <phoneticPr fontId="19" type="noConversion"/>
  </si>
  <si>
    <t>분기</t>
    <phoneticPr fontId="19" type="noConversion"/>
  </si>
  <si>
    <t>*한국수자원공사 설맞이 수복꾸러미 나눔 후원</t>
    <phoneticPr fontId="19" type="noConversion"/>
  </si>
  <si>
    <t>*요리프로그램 남자의부엌</t>
    <phoneticPr fontId="19" type="noConversion"/>
  </si>
  <si>
    <t>*남구생활체육회 프로그램</t>
    <phoneticPr fontId="19" type="noConversion"/>
  </si>
  <si>
    <t xml:space="preserve">2021년 참좋은재가노인돌봄센터(재가지원-일반사업) </t>
    <phoneticPr fontId="19" type="noConversion"/>
  </si>
  <si>
    <t>■ 사업장명 : 참좋은재가노인돌봄센터</t>
    <phoneticPr fontId="19" type="noConversion"/>
  </si>
  <si>
    <t>참좋은재가노인돌봄센터</t>
    <phoneticPr fontId="19" type="noConversion"/>
  </si>
  <si>
    <t>*치매안심센터 찾아가는 프로그램</t>
    <phoneticPr fontId="19" type="noConversion"/>
  </si>
  <si>
    <t>*청춘교감프로젝트</t>
    <phoneticPr fontId="19" type="noConversion"/>
  </si>
  <si>
    <t>6. 보편적으로 발생하는 지출에 있어서는 세출예산에도 불구하고 초과 집행하고 차기 이사</t>
    <phoneticPr fontId="19" type="noConversion"/>
  </si>
  <si>
    <t xml:space="preserve">  회 에서 추가경정예산을 승인 받을 수 있다.</t>
    <phoneticPr fontId="19" type="noConversion"/>
  </si>
  <si>
    <t xml:space="preserve">7. 세출예산에서 초과지출이 발생할 경우에 동일관 내의 목간전용으로 부족한 예산을  집행 </t>
    <phoneticPr fontId="19" type="noConversion"/>
  </si>
  <si>
    <t>할 수가 있다.</t>
    <phoneticPr fontId="19" type="noConversion"/>
  </si>
  <si>
    <t xml:space="preserve">○ 세출의 주요내용  </t>
  </si>
  <si>
    <t>*같이가치 과일선물세트지원</t>
    <phoneticPr fontId="19" type="noConversion"/>
  </si>
  <si>
    <t>*해피빈 후원금 사업 재가어르신 반려식물 지원사업</t>
    <phoneticPr fontId="19" type="noConversion"/>
  </si>
  <si>
    <t>*해피빈 반려식물 지원사업 모금액</t>
    <phoneticPr fontId="19" type="noConversion"/>
  </si>
  <si>
    <t>*같이가치 비타민을 선물해주세요 과일지원 사업</t>
    <phoneticPr fontId="19" type="noConversion"/>
  </si>
  <si>
    <t>기타잡수입(실습비)</t>
    <phoneticPr fontId="19" type="noConversion"/>
  </si>
  <si>
    <t>*가정의달 나눔행사 삼계탕데이</t>
    <phoneticPr fontId="19" type="noConversion"/>
  </si>
  <si>
    <t>*가정의달 나눔행사 삼계탕데이 후원금</t>
    <phoneticPr fontId="19" type="noConversion"/>
  </si>
  <si>
    <t>*본죽 나눔행사</t>
    <phoneticPr fontId="19" type="noConversion"/>
  </si>
  <si>
    <t>*대상자간담회</t>
    <phoneticPr fontId="19" type="noConversion"/>
  </si>
  <si>
    <t>*빅토리산악회 물김치 김장후원금</t>
    <phoneticPr fontId="19" type="noConversion"/>
  </si>
  <si>
    <t>*신한은행과 함께하는 설맞이 독거어르신 행복꾸러미나눔</t>
    <phoneticPr fontId="19" type="noConversion"/>
  </si>
  <si>
    <t>후원금 사업 진행으로 증액 조정</t>
    <phoneticPr fontId="19" type="noConversion"/>
  </si>
  <si>
    <t>*반환금</t>
    <phoneticPr fontId="19" type="noConversion"/>
  </si>
  <si>
    <t>*신한가족만원나눔 후원금</t>
    <phoneticPr fontId="19" type="noConversion"/>
  </si>
  <si>
    <t>*신한은행과 함께하는 영양죽지원사업</t>
    <phoneticPr fontId="19" type="noConversion"/>
  </si>
  <si>
    <t>*봉사자 포상</t>
    <phoneticPr fontId="19" type="noConversion"/>
  </si>
  <si>
    <t>*추석명절지원 및 이심전심 전 나누기 행사</t>
    <phoneticPr fontId="19" type="noConversion"/>
  </si>
  <si>
    <t>*대구희망로타리클럽 후원금</t>
    <phoneticPr fontId="19" type="noConversion"/>
  </si>
  <si>
    <t>*상가사랑모임 후원금</t>
    <phoneticPr fontId="19" type="noConversion"/>
  </si>
  <si>
    <t>*비지정후원금(맞춤돌봄사업)</t>
    <phoneticPr fontId="19" type="noConversion"/>
  </si>
  <si>
    <t>*원예프로그램</t>
    <phoneticPr fontId="19" type="noConversion"/>
  </si>
  <si>
    <t>김장</t>
    <phoneticPr fontId="19" type="noConversion"/>
  </si>
  <si>
    <t>*리플렛 및 홍보제작</t>
    <phoneticPr fontId="19" type="noConversion"/>
  </si>
  <si>
    <t>1. 참좋은재가노인돌봄센터 재가노인지원 일반사업 2021년 결산 추경 세입.세출 예산은 다음과 같다.</t>
    <phoneticPr fontId="19" type="noConversion"/>
  </si>
  <si>
    <t>2021년 참좋은재가노인돌봄센터 결산 추경예산 총괄내역서</t>
    <phoneticPr fontId="19" type="noConversion"/>
  </si>
  <si>
    <t>2차추경예산(A)</t>
  </si>
  <si>
    <t>2차추경예산(A)</t>
    <phoneticPr fontId="19" type="noConversion"/>
  </si>
  <si>
    <t>결산추경예산(B)</t>
  </si>
  <si>
    <t>결산추경예산(B)</t>
    <phoneticPr fontId="19" type="noConversion"/>
  </si>
  <si>
    <t>2차추경예산 (A)</t>
  </si>
  <si>
    <t>2차추경예산 (A)</t>
    <phoneticPr fontId="19" type="noConversion"/>
  </si>
  <si>
    <t>인건비반환금</t>
    <phoneticPr fontId="19" type="noConversion"/>
  </si>
  <si>
    <t>이자반환금</t>
    <phoneticPr fontId="19" type="noConversion"/>
  </si>
  <si>
    <t>2차추경예산(B)</t>
  </si>
  <si>
    <t>1) 2021년 참좋은재가노인돌봄센터(재가노인 일반사업) 결산추경 세출 예산 내역</t>
    <phoneticPr fontId="19" type="noConversion"/>
  </si>
  <si>
    <t>보조금</t>
    <phoneticPr fontId="19" type="noConversion"/>
  </si>
  <si>
    <t>비지정후원금</t>
    <phoneticPr fontId="19" type="noConversion"/>
  </si>
  <si>
    <t>전입금</t>
    <phoneticPr fontId="19" type="noConversion"/>
  </si>
  <si>
    <t>인건비 중 사회보험금 퇴직금 잔액 발생으로 감액 조정함</t>
    <phoneticPr fontId="19" type="noConversion"/>
  </si>
  <si>
    <t>신한가족만원나눔 선정으로 증액 조정</t>
    <phoneticPr fontId="19" type="noConversion"/>
  </si>
  <si>
    <t xml:space="preserve">로타리클럽 및 모임단체에서의 후원으로 증액조정 </t>
    <phoneticPr fontId="19" type="noConversion"/>
  </si>
  <si>
    <t>방문요양에서의 전입금 증가로 증액조정</t>
    <phoneticPr fontId="19" type="noConversion"/>
  </si>
  <si>
    <t>기타예금이자수입</t>
    <phoneticPr fontId="19" type="noConversion"/>
  </si>
  <si>
    <t>기타예금이자 증액 조정</t>
    <phoneticPr fontId="19" type="noConversion"/>
  </si>
  <si>
    <t>퇴직금및퇴직적립금</t>
    <phoneticPr fontId="19" type="noConversion"/>
  </si>
  <si>
    <t>사회보험부담금</t>
    <phoneticPr fontId="19" type="noConversion"/>
  </si>
  <si>
    <t>가족수당 오지급으로 감액조정</t>
    <phoneticPr fontId="19" type="noConversion"/>
  </si>
  <si>
    <t>가족수당 조정에 따른 감액</t>
    <phoneticPr fontId="19" type="noConversion"/>
  </si>
  <si>
    <t>사회보험부담금 잔액발생으로 감액 조정</t>
    <phoneticPr fontId="19" type="noConversion"/>
  </si>
  <si>
    <t>운영비</t>
    <phoneticPr fontId="19" type="noConversion"/>
  </si>
  <si>
    <t>차량비</t>
    <phoneticPr fontId="19" type="noConversion"/>
  </si>
  <si>
    <t>반환금</t>
    <phoneticPr fontId="19" type="noConversion"/>
  </si>
  <si>
    <t>예비비 증액 조정</t>
    <phoneticPr fontId="19" type="noConversion"/>
  </si>
  <si>
    <t>인건비 잔액 발생으로 증액조정</t>
    <phoneticPr fontId="19" type="noConversion"/>
  </si>
  <si>
    <t>1) 2021년 참좋은재가노인돌봄센터(재가노인 일반사업) 결산 추경 세입 예산 내역</t>
    <phoneticPr fontId="19" type="noConversion"/>
  </si>
  <si>
    <t>결산 추가경정 세입.세출 예산(안)</t>
    <phoneticPr fontId="19" type="noConversion"/>
  </si>
  <si>
    <r>
      <t xml:space="preserve">2. 세입.세출 예산 총액은 </t>
    </r>
    <r>
      <rPr>
        <b/>
        <u/>
        <sz val="14"/>
        <color rgb="FF000000"/>
        <rFont val="굴림"/>
        <family val="3"/>
        <charset val="129"/>
      </rPr>
      <t>307,778,000</t>
    </r>
    <r>
      <rPr>
        <b/>
        <u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으로한다.</t>
    </r>
    <phoneticPr fontId="19" type="noConversion"/>
  </si>
  <si>
    <t>여비</t>
    <phoneticPr fontId="19" type="noConversion"/>
  </si>
  <si>
    <t>코로나바이러스로 인한 출장 감소로 감액조정</t>
    <phoneticPr fontId="19" type="noConversion"/>
  </si>
  <si>
    <t>기관운영비</t>
    <phoneticPr fontId="19" type="noConversion"/>
  </si>
  <si>
    <t>봉사자 및 후원자 감소로 봉사자 및 후원자 관리비 감액 조정</t>
    <phoneticPr fontId="19" type="noConversion"/>
  </si>
  <si>
    <t>코로나바이러스로 인한 교육 및 출장 감소로 감액 조정</t>
    <phoneticPr fontId="19" type="noConversion"/>
  </si>
  <si>
    <t>차량운행량 증가 및 차량정비 비용 추가 발생으로 증액 조정</t>
    <phoneticPr fontId="19" type="noConversion"/>
  </si>
  <si>
    <t>수용비및수수료</t>
    <phoneticPr fontId="19" type="noConversion"/>
  </si>
  <si>
    <t>*홍보활동비</t>
    <phoneticPr fontId="19" type="noConversion"/>
  </si>
  <si>
    <t>실습생 인원 감소로 감액 조정</t>
    <phoneticPr fontId="19" type="noConversion"/>
  </si>
  <si>
    <t>수입예정이 없어 기타잡수입 감액 조정</t>
    <phoneticPr fontId="19" type="noConversion"/>
  </si>
  <si>
    <t>사무용품 추가 구입 예정으로 증액 조정</t>
    <phoneticPr fontId="19" type="noConversion"/>
  </si>
  <si>
    <t>2021. 11. 30.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</si>
</sst>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#,##0_);[Red]\(#,##0\)"/>
  </numFmts>
  <fonts count="23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sz val="20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u/>
      <sz val="14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9"/>
      <color rgb="FF000000"/>
      <name val="돋움"/>
      <family val="3"/>
      <charset val="129"/>
    </font>
    <font>
      <sz val="9"/>
      <color theme="1"/>
      <name val="굴림"/>
      <family val="3"/>
      <charset val="129"/>
    </font>
    <font>
      <sz val="11"/>
      <color theme="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10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41" fontId="18" fillId="0" borderId="0">
      <alignment vertical="center"/>
    </xf>
    <xf numFmtId="0" fontId="18" fillId="0" borderId="0">
      <alignment vertical="center"/>
    </xf>
    <xf numFmtId="9" fontId="18" fillId="0" borderId="0">
      <alignment vertical="center"/>
    </xf>
  </cellStyleXfs>
  <cellXfs count="494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41" fontId="6" fillId="0" borderId="0" xfId="2" applyNumberFormat="1" applyFont="1">
      <alignment vertical="center"/>
    </xf>
    <xf numFmtId="0" fontId="6" fillId="0" borderId="0" xfId="2" applyNumberFormat="1" applyFont="1">
      <alignment vertical="center"/>
    </xf>
    <xf numFmtId="0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vertical="center"/>
    </xf>
    <xf numFmtId="0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5" xfId="0" applyNumberFormat="1" applyFont="1" applyBorder="1" applyAlignment="1">
      <alignment horizontal="right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horizontal="right" vertical="center"/>
    </xf>
    <xf numFmtId="3" fontId="8" fillId="0" borderId="15" xfId="0" applyNumberFormat="1" applyFont="1" applyBorder="1" applyAlignment="1">
      <alignment vertical="center"/>
    </xf>
    <xf numFmtId="0" fontId="9" fillId="0" borderId="16" xfId="0" applyNumberFormat="1" applyFont="1" applyBorder="1" applyAlignment="1">
      <alignment horizontal="center" vertical="center"/>
    </xf>
    <xf numFmtId="3" fontId="9" fillId="0" borderId="17" xfId="0" applyNumberFormat="1" applyFont="1" applyBorder="1" applyAlignme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 applyAlignment="1">
      <alignment horizontal="center"/>
    </xf>
    <xf numFmtId="0" fontId="9" fillId="0" borderId="18" xfId="0" applyNumberFormat="1" applyFont="1" applyBorder="1" applyAlignment="1">
      <alignment horizontal="center" vertical="center"/>
    </xf>
    <xf numFmtId="3" fontId="9" fillId="0" borderId="8" xfId="0" applyNumberFormat="1" applyFont="1" applyFill="1" applyBorder="1" applyAlignment="1" applyProtection="1">
      <alignment vertical="center"/>
    </xf>
    <xf numFmtId="0" fontId="8" fillId="0" borderId="19" xfId="0" applyNumberFormat="1" applyFont="1" applyFill="1" applyBorder="1" applyAlignment="1" applyProtection="1">
      <alignment horizontal="center" vertical="center" shrinkToFit="1"/>
    </xf>
    <xf numFmtId="0" fontId="13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Alignment="1">
      <alignment vertical="center" wrapText="1"/>
    </xf>
    <xf numFmtId="0" fontId="8" fillId="0" borderId="21" xfId="0" applyNumberFormat="1" applyFont="1" applyBorder="1" applyAlignment="1">
      <alignment horizontal="center" vertical="center"/>
    </xf>
    <xf numFmtId="3" fontId="8" fillId="0" borderId="22" xfId="1" applyNumberFormat="1" applyFont="1" applyFill="1" applyBorder="1" applyAlignment="1" applyProtection="1">
      <alignment vertical="center"/>
    </xf>
    <xf numFmtId="3" fontId="9" fillId="0" borderId="23" xfId="1" applyNumberFormat="1" applyFont="1" applyFill="1" applyBorder="1" applyAlignment="1" applyProtection="1">
      <alignment vertical="center"/>
    </xf>
    <xf numFmtId="3" fontId="9" fillId="0" borderId="24" xfId="1" applyNumberFormat="1" applyFont="1" applyFill="1" applyBorder="1" applyAlignment="1" applyProtection="1">
      <alignment vertical="center"/>
    </xf>
    <xf numFmtId="3" fontId="9" fillId="0" borderId="0" xfId="1" applyNumberFormat="1" applyFont="1" applyFill="1" applyBorder="1" applyAlignment="1" applyProtection="1">
      <alignment vertical="center"/>
    </xf>
    <xf numFmtId="3" fontId="9" fillId="0" borderId="25" xfId="0" applyNumberFormat="1" applyFont="1" applyFill="1" applyBorder="1" applyAlignment="1" applyProtection="1">
      <alignment vertical="center"/>
    </xf>
    <xf numFmtId="3" fontId="9" fillId="0" borderId="25" xfId="1" applyNumberFormat="1" applyFont="1" applyFill="1" applyBorder="1" applyAlignment="1" applyProtection="1">
      <alignment vertical="center"/>
    </xf>
    <xf numFmtId="3" fontId="9" fillId="0" borderId="26" xfId="1" applyNumberFormat="1" applyFont="1" applyFill="1" applyBorder="1" applyAlignment="1" applyProtection="1">
      <alignment vertical="center"/>
    </xf>
    <xf numFmtId="3" fontId="9" fillId="0" borderId="17" xfId="0" applyNumberFormat="1" applyFont="1" applyFill="1" applyBorder="1" applyAlignment="1" applyProtection="1">
      <alignment vertical="center"/>
    </xf>
    <xf numFmtId="3" fontId="9" fillId="0" borderId="22" xfId="1" applyNumberFormat="1" applyFont="1" applyFill="1" applyBorder="1" applyAlignment="1" applyProtection="1">
      <alignment vertical="center"/>
    </xf>
    <xf numFmtId="0" fontId="9" fillId="0" borderId="27" xfId="0" applyNumberFormat="1" applyFont="1" applyFill="1" applyBorder="1" applyAlignment="1" applyProtection="1">
      <alignment horizontal="left" vertical="center"/>
    </xf>
    <xf numFmtId="3" fontId="8" fillId="0" borderId="23" xfId="1" applyNumberFormat="1" applyFont="1" applyFill="1" applyBorder="1" applyAlignment="1" applyProtection="1">
      <alignment vertical="center"/>
    </xf>
    <xf numFmtId="3" fontId="9" fillId="0" borderId="12" xfId="0" applyNumberFormat="1" applyFont="1" applyFill="1" applyBorder="1" applyAlignment="1" applyProtection="1">
      <alignment vertical="center"/>
    </xf>
    <xf numFmtId="3" fontId="9" fillId="0" borderId="29" xfId="1" applyNumberFormat="1" applyFont="1" applyFill="1" applyBorder="1" applyAlignment="1" applyProtection="1">
      <alignment vertical="center"/>
    </xf>
    <xf numFmtId="3" fontId="9" fillId="0" borderId="29" xfId="0" applyNumberFormat="1" applyFont="1" applyFill="1" applyBorder="1" applyAlignment="1" applyProtection="1">
      <alignment vertical="center"/>
    </xf>
    <xf numFmtId="3" fontId="9" fillId="0" borderId="9" xfId="1" applyNumberFormat="1" applyFont="1" applyFill="1" applyBorder="1" applyAlignment="1" applyProtection="1">
      <alignment vertical="center"/>
    </xf>
    <xf numFmtId="3" fontId="9" fillId="0" borderId="17" xfId="1" applyNumberFormat="1" applyFont="1" applyFill="1" applyBorder="1" applyAlignment="1" applyProtection="1">
      <alignment vertical="center"/>
    </xf>
    <xf numFmtId="3" fontId="9" fillId="0" borderId="28" xfId="1" applyNumberFormat="1" applyFont="1" applyFill="1" applyBorder="1" applyAlignment="1" applyProtection="1">
      <alignment vertical="center"/>
    </xf>
    <xf numFmtId="0" fontId="9" fillId="0" borderId="26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3" fontId="8" fillId="0" borderId="17" xfId="0" applyNumberFormat="1" applyFont="1" applyFill="1" applyBorder="1" applyAlignment="1" applyProtection="1">
      <alignment vertical="center"/>
    </xf>
    <xf numFmtId="0" fontId="9" fillId="0" borderId="26" xfId="0" applyNumberFormat="1" applyFont="1" applyFill="1" applyBorder="1" applyAlignment="1" applyProtection="1">
      <alignment vertical="center"/>
    </xf>
    <xf numFmtId="3" fontId="9" fillId="0" borderId="4" xfId="1" applyNumberFormat="1" applyFont="1" applyFill="1" applyBorder="1" applyAlignment="1" applyProtection="1">
      <alignment vertical="center"/>
    </xf>
    <xf numFmtId="0" fontId="9" fillId="0" borderId="25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0" borderId="32" xfId="0" applyNumberFormat="1" applyFont="1" applyFill="1" applyBorder="1" applyAlignment="1" applyProtection="1">
      <alignment horizontal="left" vertical="center"/>
    </xf>
    <xf numFmtId="0" fontId="8" fillId="0" borderId="21" xfId="0" applyNumberFormat="1" applyFont="1" applyFill="1" applyBorder="1" applyAlignment="1" applyProtection="1">
      <alignment horizontal="center" vertical="center"/>
    </xf>
    <xf numFmtId="3" fontId="9" fillId="0" borderId="33" xfId="0" applyNumberFormat="1" applyFont="1" applyBorder="1" applyAlignment="1">
      <alignment vertical="center"/>
    </xf>
    <xf numFmtId="3" fontId="9" fillId="0" borderId="23" xfId="1" applyNumberFormat="1" applyFont="1" applyFill="1" applyBorder="1" applyAlignment="1">
      <alignment vertical="center"/>
    </xf>
    <xf numFmtId="3" fontId="9" fillId="0" borderId="26" xfId="1" applyNumberFormat="1" applyFont="1" applyFill="1" applyBorder="1" applyAlignment="1">
      <alignment vertical="center"/>
    </xf>
    <xf numFmtId="3" fontId="9" fillId="0" borderId="8" xfId="1" applyNumberFormat="1" applyFont="1" applyFill="1" applyBorder="1" applyAlignment="1" applyProtection="1">
      <alignment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3" fontId="8" fillId="0" borderId="17" xfId="1" applyNumberFormat="1" applyFont="1" applyFill="1" applyBorder="1" applyAlignment="1">
      <alignment vertical="center"/>
    </xf>
    <xf numFmtId="3" fontId="8" fillId="0" borderId="28" xfId="1" applyNumberFormat="1" applyFont="1" applyFill="1" applyBorder="1" applyAlignment="1">
      <alignment vertical="center"/>
    </xf>
    <xf numFmtId="3" fontId="8" fillId="0" borderId="22" xfId="1" applyNumberFormat="1" applyFont="1" applyFill="1" applyBorder="1" applyAlignment="1">
      <alignment vertical="center"/>
    </xf>
    <xf numFmtId="3" fontId="8" fillId="0" borderId="8" xfId="1" applyNumberFormat="1" applyFont="1" applyFill="1" applyBorder="1" applyAlignment="1">
      <alignment vertical="center"/>
    </xf>
    <xf numFmtId="3" fontId="9" fillId="0" borderId="4" xfId="1" applyNumberFormat="1" applyFont="1" applyFill="1" applyBorder="1" applyAlignment="1">
      <alignment vertical="center"/>
    </xf>
    <xf numFmtId="3" fontId="9" fillId="0" borderId="8" xfId="1" applyNumberFormat="1" applyFont="1" applyFill="1" applyBorder="1" applyAlignment="1">
      <alignment vertical="center"/>
    </xf>
    <xf numFmtId="9" fontId="9" fillId="0" borderId="23" xfId="3" applyNumberFormat="1" applyFont="1" applyFill="1" applyBorder="1" applyAlignment="1">
      <alignment vertical="center"/>
    </xf>
    <xf numFmtId="0" fontId="9" fillId="0" borderId="25" xfId="0" applyNumberFormat="1" applyFont="1" applyFill="1" applyBorder="1" applyAlignment="1">
      <alignment horizontal="left" vertical="center"/>
    </xf>
    <xf numFmtId="3" fontId="9" fillId="0" borderId="25" xfId="0" applyNumberFormat="1" applyFont="1" applyFill="1" applyBorder="1" applyAlignment="1">
      <alignment vertical="center"/>
    </xf>
    <xf numFmtId="3" fontId="8" fillId="0" borderId="25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vertical="center"/>
    </xf>
    <xf numFmtId="3" fontId="9" fillId="0" borderId="25" xfId="1" applyNumberFormat="1" applyFont="1" applyFill="1" applyBorder="1" applyAlignment="1">
      <alignment vertical="center"/>
    </xf>
    <xf numFmtId="0" fontId="9" fillId="0" borderId="32" xfId="0" applyNumberFormat="1" applyFont="1" applyFill="1" applyBorder="1" applyAlignment="1">
      <alignment horizontal="center" vertical="center"/>
    </xf>
    <xf numFmtId="0" fontId="9" fillId="0" borderId="29" xfId="0" applyNumberFormat="1" applyFont="1" applyFill="1" applyBorder="1" applyAlignment="1" applyProtection="1">
      <alignment horizontal="left" vertical="center"/>
    </xf>
    <xf numFmtId="0" fontId="9" fillId="0" borderId="31" xfId="0" applyNumberFormat="1" applyFont="1" applyFill="1" applyBorder="1" applyAlignment="1">
      <alignment horizontal="center" vertical="center"/>
    </xf>
    <xf numFmtId="43" fontId="8" fillId="0" borderId="21" xfId="0" applyNumberFormat="1" applyFont="1" applyFill="1" applyBorder="1" applyAlignment="1" applyProtection="1">
      <alignment horizontal="center" vertical="center"/>
    </xf>
    <xf numFmtId="43" fontId="9" fillId="0" borderId="26" xfId="1" applyNumberFormat="1" applyFont="1" applyFill="1" applyBorder="1" applyAlignment="1" applyProtection="1">
      <alignment vertical="center"/>
    </xf>
    <xf numFmtId="3" fontId="9" fillId="0" borderId="38" xfId="0" applyNumberFormat="1" applyFont="1" applyFill="1" applyBorder="1" applyAlignment="1" applyProtection="1">
      <alignment vertical="center"/>
    </xf>
    <xf numFmtId="3" fontId="9" fillId="0" borderId="37" xfId="0" applyNumberFormat="1" applyFont="1" applyFill="1" applyBorder="1" applyAlignment="1">
      <alignment vertical="center"/>
    </xf>
    <xf numFmtId="3" fontId="9" fillId="0" borderId="37" xfId="0" applyNumberFormat="1" applyFont="1" applyFill="1" applyBorder="1" applyAlignment="1" applyProtection="1">
      <alignment vertical="center"/>
    </xf>
    <xf numFmtId="3" fontId="8" fillId="0" borderId="22" xfId="1" applyNumberFormat="1" applyFont="1" applyFill="1" applyBorder="1" applyAlignment="1">
      <alignment horizontal="center" vertical="center"/>
    </xf>
    <xf numFmtId="3" fontId="9" fillId="0" borderId="23" xfId="1" applyNumberFormat="1" applyFont="1" applyFill="1" applyBorder="1" applyAlignment="1">
      <alignment horizontal="center" vertical="center"/>
    </xf>
    <xf numFmtId="3" fontId="9" fillId="0" borderId="0" xfId="1" applyNumberFormat="1" applyFont="1" applyFill="1" applyBorder="1" applyAlignment="1">
      <alignment horizontal="center" vertical="center"/>
    </xf>
    <xf numFmtId="3" fontId="9" fillId="0" borderId="24" xfId="1" applyNumberFormat="1" applyFont="1" applyFill="1" applyBorder="1" applyAlignment="1" applyProtection="1">
      <alignment horizontal="center" vertical="center"/>
    </xf>
    <xf numFmtId="3" fontId="9" fillId="0" borderId="0" xfId="1" applyNumberFormat="1" applyFont="1" applyFill="1" applyBorder="1" applyAlignment="1" applyProtection="1">
      <alignment horizontal="center" vertical="center"/>
    </xf>
    <xf numFmtId="3" fontId="9" fillId="0" borderId="22" xfId="1" applyNumberFormat="1" applyFont="1" applyFill="1" applyBorder="1" applyAlignment="1" applyProtection="1">
      <alignment horizontal="center" vertical="center"/>
    </xf>
    <xf numFmtId="3" fontId="9" fillId="0" borderId="23" xfId="1" applyNumberFormat="1" applyFont="1" applyFill="1" applyBorder="1" applyAlignment="1" applyProtection="1">
      <alignment horizontal="center" vertical="center"/>
    </xf>
    <xf numFmtId="0" fontId="9" fillId="0" borderId="22" xfId="0" applyNumberFormat="1" applyFont="1" applyFill="1" applyBorder="1" applyAlignment="1">
      <alignment horizontal="center" vertical="center" shrinkToFit="1"/>
    </xf>
    <xf numFmtId="0" fontId="9" fillId="0" borderId="23" xfId="0" applyNumberFormat="1" applyFont="1" applyFill="1" applyBorder="1" applyAlignment="1">
      <alignment horizontal="center" vertical="center" shrinkToFit="1"/>
    </xf>
    <xf numFmtId="0" fontId="9" fillId="0" borderId="0" xfId="0" applyNumberFormat="1" applyFont="1" applyFill="1" applyBorder="1" applyAlignment="1">
      <alignment horizontal="center" vertical="center" shrinkToFit="1"/>
    </xf>
    <xf numFmtId="0" fontId="9" fillId="0" borderId="0" xfId="0" applyNumberFormat="1" applyFont="1" applyFill="1" applyBorder="1" applyAlignment="1" applyProtection="1">
      <alignment horizontal="center" vertical="center" shrinkToFit="1"/>
    </xf>
    <xf numFmtId="0" fontId="9" fillId="0" borderId="24" xfId="0" applyNumberFormat="1" applyFont="1" applyFill="1" applyBorder="1" applyAlignment="1" applyProtection="1">
      <alignment horizontal="center" vertical="center" shrinkToFit="1"/>
    </xf>
    <xf numFmtId="0" fontId="9" fillId="0" borderId="22" xfId="0" applyNumberFormat="1" applyFont="1" applyFill="1" applyBorder="1" applyAlignment="1" applyProtection="1">
      <alignment horizontal="center" vertical="center" shrinkToFit="1"/>
    </xf>
    <xf numFmtId="0" fontId="9" fillId="0" borderId="23" xfId="0" applyNumberFormat="1" applyFont="1" applyFill="1" applyBorder="1" applyAlignment="1" applyProtection="1">
      <alignment horizontal="center" vertical="center" shrinkToFit="1"/>
    </xf>
    <xf numFmtId="43" fontId="8" fillId="0" borderId="28" xfId="3" applyNumberFormat="1" applyFont="1" applyFill="1" applyBorder="1" applyAlignment="1">
      <alignment vertical="center"/>
    </xf>
    <xf numFmtId="43" fontId="9" fillId="0" borderId="4" xfId="3" applyNumberFormat="1" applyFont="1" applyFill="1" applyBorder="1" applyAlignment="1">
      <alignment vertical="center"/>
    </xf>
    <xf numFmtId="43" fontId="8" fillId="0" borderId="26" xfId="1" applyNumberFormat="1" applyFont="1" applyFill="1" applyBorder="1" applyAlignment="1">
      <alignment vertical="center"/>
    </xf>
    <xf numFmtId="43" fontId="9" fillId="0" borderId="26" xfId="1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 applyProtection="1">
      <alignment vertical="center"/>
    </xf>
    <xf numFmtId="43" fontId="9" fillId="0" borderId="26" xfId="3" applyNumberFormat="1" applyFont="1" applyFill="1" applyBorder="1" applyAlignment="1" applyProtection="1">
      <alignment vertical="center"/>
    </xf>
    <xf numFmtId="0" fontId="9" fillId="0" borderId="18" xfId="0" applyNumberFormat="1" applyFont="1" applyFill="1" applyBorder="1" applyAlignment="1">
      <alignment vertical="center"/>
    </xf>
    <xf numFmtId="0" fontId="9" fillId="0" borderId="31" xfId="0" applyNumberFormat="1" applyFont="1" applyFill="1" applyBorder="1" applyAlignment="1">
      <alignment vertical="center"/>
    </xf>
    <xf numFmtId="0" fontId="9" fillId="0" borderId="25" xfId="0" applyNumberFormat="1" applyFont="1" applyFill="1" applyBorder="1" applyAlignment="1">
      <alignment vertical="center"/>
    </xf>
    <xf numFmtId="3" fontId="8" fillId="0" borderId="8" xfId="0" applyNumberFormat="1" applyFont="1" applyFill="1" applyBorder="1" applyAlignment="1" applyProtection="1">
      <alignment vertical="center"/>
    </xf>
    <xf numFmtId="3" fontId="9" fillId="0" borderId="28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3" fontId="8" fillId="0" borderId="17" xfId="1" applyNumberFormat="1" applyFont="1" applyFill="1" applyBorder="1" applyAlignment="1" applyProtection="1">
      <alignment vertical="center"/>
    </xf>
    <xf numFmtId="43" fontId="8" fillId="0" borderId="28" xfId="3" applyNumberFormat="1" applyFont="1" applyFill="1" applyBorder="1" applyAlignment="1" applyProtection="1">
      <alignment vertical="center"/>
    </xf>
    <xf numFmtId="3" fontId="8" fillId="0" borderId="28" xfId="1" applyNumberFormat="1" applyFont="1" applyFill="1" applyBorder="1" applyAlignment="1" applyProtection="1">
      <alignment vertical="center"/>
    </xf>
    <xf numFmtId="0" fontId="9" fillId="0" borderId="22" xfId="0" applyNumberFormat="1" applyFont="1" applyFill="1" applyBorder="1" applyAlignment="1" applyProtection="1">
      <alignment vertical="center" shrinkToFit="1"/>
    </xf>
    <xf numFmtId="3" fontId="8" fillId="0" borderId="8" xfId="1" applyNumberFormat="1" applyFont="1" applyFill="1" applyBorder="1" applyAlignment="1" applyProtection="1">
      <alignment vertical="center"/>
    </xf>
    <xf numFmtId="43" fontId="8" fillId="0" borderId="4" xfId="3" applyNumberFormat="1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vertical="center" shrinkToFit="1"/>
    </xf>
    <xf numFmtId="43" fontId="9" fillId="0" borderId="4" xfId="3" applyNumberFormat="1" applyFont="1" applyFill="1" applyBorder="1" applyAlignment="1" applyProtection="1">
      <alignment vertical="center"/>
    </xf>
    <xf numFmtId="43" fontId="9" fillId="0" borderId="29" xfId="3" applyNumberFormat="1" applyFont="1" applyFill="1" applyBorder="1" applyAlignment="1" applyProtection="1">
      <alignment vertical="center"/>
    </xf>
    <xf numFmtId="3" fontId="8" fillId="0" borderId="4" xfId="1" applyNumberFormat="1" applyFont="1" applyFill="1" applyBorder="1" applyAlignment="1" applyProtection="1">
      <alignment vertical="center"/>
    </xf>
    <xf numFmtId="0" fontId="9" fillId="0" borderId="32" xfId="0" applyNumberFormat="1" applyFont="1" applyFill="1" applyBorder="1" applyAlignment="1" applyProtection="1">
      <alignment vertical="center"/>
    </xf>
    <xf numFmtId="0" fontId="8" fillId="0" borderId="54" xfId="0" applyNumberFormat="1" applyFont="1" applyBorder="1" applyAlignment="1">
      <alignment horizontal="center" vertical="center"/>
    </xf>
    <xf numFmtId="0" fontId="8" fillId="0" borderId="61" xfId="0" applyNumberFormat="1" applyFont="1" applyBorder="1" applyAlignment="1">
      <alignment horizontal="center" vertical="center"/>
    </xf>
    <xf numFmtId="0" fontId="8" fillId="0" borderId="21" xfId="0" applyNumberFormat="1" applyFont="1" applyBorder="1" applyAlignment="1">
      <alignment horizontal="center" vertical="center" shrinkToFit="1"/>
    </xf>
    <xf numFmtId="43" fontId="9" fillId="0" borderId="25" xfId="3" applyNumberFormat="1" applyFont="1" applyFill="1" applyBorder="1" applyAlignment="1" applyProtection="1">
      <alignment vertical="center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9" fillId="0" borderId="62" xfId="0" applyNumberFormat="1" applyFont="1" applyFill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9" fillId="0" borderId="63" xfId="0" applyNumberFormat="1" applyFont="1" applyFill="1" applyBorder="1" applyAlignment="1" applyProtection="1">
      <alignment horizontal="center" vertical="center"/>
    </xf>
    <xf numFmtId="3" fontId="9" fillId="0" borderId="58" xfId="0" applyNumberFormat="1" applyFont="1" applyFill="1" applyBorder="1" applyAlignment="1" applyProtection="1">
      <alignment vertical="center"/>
    </xf>
    <xf numFmtId="3" fontId="9" fillId="0" borderId="36" xfId="0" applyNumberFormat="1" applyFont="1" applyFill="1" applyBorder="1" applyAlignment="1" applyProtection="1">
      <alignment vertical="center"/>
    </xf>
    <xf numFmtId="0" fontId="9" fillId="0" borderId="25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36" xfId="0" applyNumberFormat="1" applyFont="1" applyFill="1" applyBorder="1" applyAlignment="1" applyProtection="1">
      <alignment vertical="center"/>
    </xf>
    <xf numFmtId="0" fontId="1" fillId="0" borderId="25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Protection="1">
      <alignment vertical="center"/>
    </xf>
    <xf numFmtId="3" fontId="9" fillId="0" borderId="37" xfId="0" applyNumberFormat="1" applyFont="1" applyFill="1" applyBorder="1" applyProtection="1">
      <alignment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38" xfId="0" applyNumberFormat="1" applyFont="1" applyFill="1" applyBorder="1" applyAlignment="1" applyProtection="1">
      <alignment vertical="center"/>
    </xf>
    <xf numFmtId="0" fontId="9" fillId="0" borderId="36" xfId="0" applyNumberFormat="1" applyFont="1" applyFill="1" applyBorder="1" applyAlignment="1" applyProtection="1">
      <alignment vertical="center"/>
    </xf>
    <xf numFmtId="3" fontId="9" fillId="0" borderId="4" xfId="0" applyNumberFormat="1" applyFont="1" applyFill="1" applyBorder="1" applyAlignment="1" applyProtection="1">
      <alignment vertical="center"/>
    </xf>
    <xf numFmtId="41" fontId="9" fillId="0" borderId="37" xfId="0" applyNumberFormat="1" applyFont="1" applyFill="1" applyBorder="1" applyAlignment="1" applyProtection="1">
      <alignment vertical="center"/>
    </xf>
    <xf numFmtId="176" fontId="8" fillId="0" borderId="4" xfId="3" applyNumberFormat="1" applyFont="1" applyFill="1" applyBorder="1" applyAlignment="1" applyProtection="1">
      <alignment vertical="center"/>
    </xf>
    <xf numFmtId="176" fontId="9" fillId="0" borderId="4" xfId="3" applyNumberFormat="1" applyFont="1" applyFill="1" applyBorder="1" applyAlignment="1" applyProtection="1">
      <alignment vertical="center"/>
    </xf>
    <xf numFmtId="176" fontId="9" fillId="0" borderId="28" xfId="1" applyNumberFormat="1" applyFont="1" applyFill="1" applyBorder="1" applyAlignment="1" applyProtection="1">
      <alignment vertical="center"/>
    </xf>
    <xf numFmtId="41" fontId="9" fillId="0" borderId="0" xfId="0" applyNumberFormat="1" applyFont="1">
      <alignment vertical="center"/>
    </xf>
    <xf numFmtId="0" fontId="1" fillId="0" borderId="0" xfId="0" applyNumberFormat="1" applyFont="1" applyFill="1" applyBorder="1">
      <alignment vertical="center"/>
    </xf>
    <xf numFmtId="3" fontId="9" fillId="0" borderId="0" xfId="0" applyNumberFormat="1" applyFont="1" applyFill="1">
      <alignment vertical="center"/>
    </xf>
    <xf numFmtId="177" fontId="9" fillId="0" borderId="0" xfId="0" applyNumberFormat="1" applyFont="1" applyFill="1">
      <alignment vertical="center"/>
    </xf>
    <xf numFmtId="0" fontId="1" fillId="0" borderId="0" xfId="0" applyNumberFormat="1" applyFont="1" applyFill="1">
      <alignment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center"/>
    </xf>
    <xf numFmtId="0" fontId="1" fillId="0" borderId="39" xfId="0" applyNumberFormat="1" applyFont="1" applyFill="1" applyBorder="1">
      <alignment vertical="center"/>
    </xf>
    <xf numFmtId="0" fontId="1" fillId="0" borderId="36" xfId="0" applyNumberFormat="1" applyFont="1" applyFill="1" applyBorder="1">
      <alignment vertical="center"/>
    </xf>
    <xf numFmtId="41" fontId="9" fillId="0" borderId="37" xfId="1" applyFont="1" applyFill="1" applyBorder="1">
      <alignment vertical="center"/>
    </xf>
    <xf numFmtId="41" fontId="9" fillId="0" borderId="36" xfId="1" applyFont="1" applyFill="1" applyBorder="1">
      <alignment vertical="center"/>
    </xf>
    <xf numFmtId="0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8" fillId="0" borderId="0" xfId="0" applyNumberFormat="1" applyFont="1" applyFill="1">
      <alignment vertical="center"/>
    </xf>
    <xf numFmtId="0" fontId="9" fillId="0" borderId="0" xfId="0" applyNumberFormat="1" applyFont="1" applyFill="1">
      <alignment vertical="center"/>
    </xf>
    <xf numFmtId="0" fontId="20" fillId="0" borderId="0" xfId="0" applyNumberFormat="1" applyFont="1">
      <alignment vertical="center"/>
    </xf>
    <xf numFmtId="3" fontId="8" fillId="0" borderId="22" xfId="1" applyNumberFormat="1" applyFont="1" applyFill="1" applyBorder="1" applyAlignment="1" applyProtection="1">
      <alignment horizontal="right" vertical="center"/>
    </xf>
    <xf numFmtId="3" fontId="9" fillId="0" borderId="23" xfId="1" applyNumberFormat="1" applyFont="1" applyFill="1" applyBorder="1" applyAlignment="1" applyProtection="1">
      <alignment horizontal="right" vertical="center"/>
    </xf>
    <xf numFmtId="3" fontId="9" fillId="0" borderId="24" xfId="1" applyNumberFormat="1" applyFont="1" applyFill="1" applyBorder="1" applyAlignment="1" applyProtection="1">
      <alignment horizontal="right" vertical="center"/>
    </xf>
    <xf numFmtId="3" fontId="9" fillId="0" borderId="0" xfId="1" applyNumberFormat="1" applyFont="1" applyFill="1" applyBorder="1" applyAlignment="1" applyProtection="1">
      <alignment horizontal="right" vertical="center"/>
    </xf>
    <xf numFmtId="3" fontId="9" fillId="0" borderId="0" xfId="1" applyNumberFormat="1" applyFont="1" applyFill="1" applyBorder="1" applyAlignment="1">
      <alignment horizontal="right" vertical="center"/>
    </xf>
    <xf numFmtId="3" fontId="9" fillId="0" borderId="22" xfId="1" applyNumberFormat="1" applyFont="1" applyFill="1" applyBorder="1" applyAlignment="1" applyProtection="1">
      <alignment horizontal="right" vertical="center"/>
    </xf>
    <xf numFmtId="0" fontId="0" fillId="0" borderId="0" xfId="0" applyNumberFormat="1" applyFill="1" applyAlignment="1">
      <alignment horizontal="right" vertical="center"/>
    </xf>
    <xf numFmtId="3" fontId="9" fillId="0" borderId="26" xfId="0" applyNumberFormat="1" applyFont="1" applyFill="1" applyBorder="1" applyAlignment="1" applyProtection="1">
      <alignment vertical="center"/>
    </xf>
    <xf numFmtId="3" fontId="9" fillId="0" borderId="17" xfId="0" applyNumberFormat="1" applyFont="1" applyFill="1" applyBorder="1" applyAlignment="1" applyProtection="1">
      <alignment horizontal="right" vertical="center"/>
    </xf>
    <xf numFmtId="3" fontId="9" fillId="0" borderId="0" xfId="0" applyNumberFormat="1" applyFont="1" applyFill="1" applyAlignment="1">
      <alignment horizontal="right" vertical="center"/>
    </xf>
    <xf numFmtId="43" fontId="9" fillId="0" borderId="28" xfId="3" applyNumberFormat="1" applyFont="1" applyFill="1" applyBorder="1" applyAlignment="1" applyProtection="1">
      <alignment vertical="center"/>
    </xf>
    <xf numFmtId="0" fontId="9" fillId="0" borderId="27" xfId="0" applyNumberFormat="1" applyFont="1" applyFill="1" applyBorder="1" applyAlignment="1" applyProtection="1">
      <alignment horizontal="center" vertical="center"/>
    </xf>
    <xf numFmtId="0" fontId="1" fillId="0" borderId="52" xfId="0" applyNumberFormat="1" applyFont="1" applyFill="1" applyBorder="1">
      <alignment vertical="center"/>
    </xf>
    <xf numFmtId="0" fontId="1" fillId="0" borderId="27" xfId="0" applyNumberFormat="1" applyFont="1" applyFill="1" applyBorder="1">
      <alignment vertical="center"/>
    </xf>
    <xf numFmtId="43" fontId="1" fillId="0" borderId="0" xfId="0" applyNumberFormat="1" applyFont="1" applyFill="1" applyBorder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/>
    </xf>
    <xf numFmtId="3" fontId="9" fillId="0" borderId="12" xfId="1" applyNumberFormat="1" applyFont="1" applyFill="1" applyBorder="1" applyAlignment="1" applyProtection="1">
      <alignment vertical="center"/>
    </xf>
    <xf numFmtId="43" fontId="9" fillId="0" borderId="67" xfId="3" applyNumberFormat="1" applyFont="1" applyFill="1" applyBorder="1" applyAlignment="1" applyProtection="1">
      <alignment vertical="center"/>
    </xf>
    <xf numFmtId="41" fontId="0" fillId="0" borderId="0" xfId="0" applyNumberFormat="1" applyFill="1">
      <alignment vertical="center"/>
    </xf>
    <xf numFmtId="3" fontId="0" fillId="0" borderId="0" xfId="0" applyNumberFormat="1" applyFill="1">
      <alignment vertical="center"/>
    </xf>
    <xf numFmtId="0" fontId="9" fillId="0" borderId="18" xfId="0" applyNumberFormat="1" applyFont="1" applyFill="1" applyBorder="1" applyAlignment="1" applyProtection="1">
      <alignment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9" fillId="0" borderId="37" xfId="0" applyNumberFormat="1" applyFont="1" applyBorder="1" applyAlignment="1">
      <alignment horizontal="right" vertical="center"/>
    </xf>
    <xf numFmtId="0" fontId="5" fillId="0" borderId="27" xfId="0" applyNumberFormat="1" applyFont="1" applyBorder="1" applyAlignment="1">
      <alignment horizontal="center" vertical="center"/>
    </xf>
    <xf numFmtId="3" fontId="5" fillId="0" borderId="37" xfId="0" applyNumberFormat="1" applyFont="1" applyBorder="1" applyAlignment="1">
      <alignment horizontal="right" vertical="center"/>
    </xf>
    <xf numFmtId="0" fontId="5" fillId="0" borderId="27" xfId="0" applyNumberFormat="1" applyFont="1" applyBorder="1">
      <alignment vertical="center"/>
    </xf>
    <xf numFmtId="0" fontId="5" fillId="0" borderId="0" xfId="0" applyNumberFormat="1" applyFont="1" applyBorder="1">
      <alignment vertical="center"/>
    </xf>
    <xf numFmtId="0" fontId="0" fillId="0" borderId="43" xfId="0" applyNumberFormat="1" applyFill="1" applyBorder="1">
      <alignment vertical="center"/>
    </xf>
    <xf numFmtId="43" fontId="0" fillId="0" borderId="43" xfId="0" applyNumberFormat="1" applyFill="1" applyBorder="1">
      <alignment vertical="center"/>
    </xf>
    <xf numFmtId="0" fontId="0" fillId="0" borderId="43" xfId="0" applyNumberFormat="1" applyFill="1" applyBorder="1" applyAlignment="1">
      <alignment horizontal="center" vertical="center"/>
    </xf>
    <xf numFmtId="0" fontId="0" fillId="0" borderId="43" xfId="0" applyNumberFormat="1" applyFill="1" applyBorder="1" applyAlignment="1">
      <alignment horizontal="right" vertical="center"/>
    </xf>
    <xf numFmtId="3" fontId="9" fillId="0" borderId="23" xfId="0" applyNumberFormat="1" applyFont="1" applyFill="1" applyBorder="1" applyAlignment="1" applyProtection="1">
      <alignment vertical="center"/>
    </xf>
    <xf numFmtId="43" fontId="9" fillId="0" borderId="4" xfId="1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>
      <alignment vertical="center"/>
    </xf>
    <xf numFmtId="0" fontId="9" fillId="0" borderId="26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center"/>
    </xf>
    <xf numFmtId="3" fontId="20" fillId="0" borderId="0" xfId="0" applyNumberFormat="1" applyFont="1" applyFill="1">
      <alignment vertical="center"/>
    </xf>
    <xf numFmtId="0" fontId="9" fillId="0" borderId="24" xfId="0" applyNumberFormat="1" applyFont="1" applyFill="1" applyBorder="1" applyAlignment="1" applyProtection="1">
      <alignment vertical="center" shrinkToFit="1"/>
    </xf>
    <xf numFmtId="43" fontId="9" fillId="0" borderId="25" xfId="1" applyNumberFormat="1" applyFont="1" applyFill="1" applyBorder="1" applyAlignment="1" applyProtection="1">
      <alignment vertical="center"/>
    </xf>
    <xf numFmtId="3" fontId="9" fillId="0" borderId="38" xfId="0" applyNumberFormat="1" applyFont="1" applyFill="1" applyBorder="1" applyAlignment="1">
      <alignment vertical="center"/>
    </xf>
    <xf numFmtId="0" fontId="9" fillId="0" borderId="0" xfId="0" applyNumberFormat="1" applyFont="1" applyFill="1" applyBorder="1">
      <alignment vertical="center"/>
    </xf>
    <xf numFmtId="3" fontId="8" fillId="0" borderId="22" xfId="1" applyNumberFormat="1" applyFont="1" applyFill="1" applyBorder="1" applyAlignment="1" applyProtection="1">
      <alignment horizontal="center" vertical="center"/>
    </xf>
    <xf numFmtId="0" fontId="1" fillId="0" borderId="38" xfId="0" applyNumberFormat="1" applyFont="1" applyFill="1" applyBorder="1" applyAlignment="1" applyProtection="1">
      <alignment vertical="center"/>
    </xf>
    <xf numFmtId="3" fontId="8" fillId="0" borderId="35" xfId="1" applyNumberFormat="1" applyFont="1" applyFill="1" applyBorder="1" applyAlignment="1" applyProtection="1">
      <alignment vertical="center"/>
    </xf>
    <xf numFmtId="0" fontId="1" fillId="0" borderId="20" xfId="0" applyNumberFormat="1" applyFont="1" applyFill="1" applyBorder="1" applyAlignment="1" applyProtection="1">
      <alignment vertical="center"/>
    </xf>
    <xf numFmtId="3" fontId="9" fillId="0" borderId="35" xfId="1" applyNumberFormat="1" applyFont="1" applyFill="1" applyBorder="1" applyAlignment="1" applyProtection="1">
      <alignment vertical="center"/>
    </xf>
    <xf numFmtId="43" fontId="9" fillId="0" borderId="71" xfId="1" applyNumberFormat="1" applyFont="1" applyFill="1" applyBorder="1" applyAlignment="1" applyProtection="1">
      <alignment vertical="center"/>
    </xf>
    <xf numFmtId="3" fontId="9" fillId="0" borderId="71" xfId="1" applyNumberFormat="1" applyFont="1" applyFill="1" applyBorder="1" applyAlignment="1" applyProtection="1">
      <alignment vertical="center"/>
    </xf>
    <xf numFmtId="3" fontId="9" fillId="0" borderId="20" xfId="1" applyNumberFormat="1" applyFont="1" applyFill="1" applyBorder="1" applyAlignment="1" applyProtection="1">
      <alignment vertical="center"/>
    </xf>
    <xf numFmtId="3" fontId="9" fillId="0" borderId="20" xfId="1" applyNumberFormat="1" applyFont="1" applyFill="1" applyBorder="1" applyAlignment="1" applyProtection="1">
      <alignment horizontal="center" vertical="center"/>
    </xf>
    <xf numFmtId="3" fontId="9" fillId="0" borderId="20" xfId="1" applyNumberFormat="1" applyFont="1" applyFill="1" applyBorder="1" applyAlignment="1" applyProtection="1">
      <alignment horizontal="right" vertical="center"/>
    </xf>
    <xf numFmtId="0" fontId="9" fillId="0" borderId="20" xfId="0" applyNumberFormat="1" applyFont="1" applyFill="1" applyBorder="1" applyAlignment="1" applyProtection="1">
      <alignment horizontal="center" vertical="center" wrapText="1" shrinkToFit="1"/>
    </xf>
    <xf numFmtId="3" fontId="9" fillId="0" borderId="40" xfId="1" applyNumberFormat="1" applyFont="1" applyFill="1" applyBorder="1" applyAlignment="1" applyProtection="1">
      <alignment vertical="center"/>
    </xf>
    <xf numFmtId="177" fontId="20" fillId="0" borderId="0" xfId="0" applyNumberFormat="1" applyFont="1" applyFill="1">
      <alignment vertical="center"/>
    </xf>
    <xf numFmtId="0" fontId="20" fillId="0" borderId="0" xfId="0" applyNumberFormat="1" applyFont="1" applyFill="1">
      <alignment vertical="center"/>
    </xf>
    <xf numFmtId="0" fontId="1" fillId="0" borderId="22" xfId="0" applyNumberFormat="1" applyFont="1" applyFill="1" applyBorder="1">
      <alignment vertical="center"/>
    </xf>
    <xf numFmtId="43" fontId="9" fillId="0" borderId="28" xfId="1" applyNumberFormat="1" applyFont="1" applyFill="1" applyBorder="1" applyAlignment="1" applyProtection="1">
      <alignment vertical="center"/>
    </xf>
    <xf numFmtId="41" fontId="9" fillId="0" borderId="38" xfId="0" applyNumberFormat="1" applyFont="1" applyFill="1" applyBorder="1" applyAlignment="1" applyProtection="1">
      <alignment vertical="center"/>
    </xf>
    <xf numFmtId="3" fontId="9" fillId="0" borderId="0" xfId="0" applyNumberFormat="1" applyFont="1" applyFill="1" applyBorder="1">
      <alignment vertical="center"/>
    </xf>
    <xf numFmtId="3" fontId="9" fillId="0" borderId="27" xfId="0" applyNumberFormat="1" applyFont="1" applyFill="1" applyBorder="1">
      <alignment vertical="center"/>
    </xf>
    <xf numFmtId="0" fontId="9" fillId="0" borderId="34" xfId="0" applyNumberFormat="1" applyFont="1" applyFill="1" applyBorder="1" applyAlignment="1">
      <alignment horizontal="center" vertical="center"/>
    </xf>
    <xf numFmtId="0" fontId="9" fillId="0" borderId="72" xfId="0" applyNumberFormat="1" applyFont="1" applyFill="1" applyBorder="1" applyAlignment="1">
      <alignment horizontal="center" vertical="center"/>
    </xf>
    <xf numFmtId="3" fontId="9" fillId="0" borderId="35" xfId="0" applyNumberFormat="1" applyFont="1" applyFill="1" applyBorder="1" applyAlignment="1" applyProtection="1">
      <alignment vertical="center"/>
    </xf>
    <xf numFmtId="0" fontId="1" fillId="0" borderId="20" xfId="0" applyNumberFormat="1" applyFont="1" applyFill="1" applyBorder="1">
      <alignment vertical="center"/>
    </xf>
    <xf numFmtId="0" fontId="9" fillId="0" borderId="20" xfId="0" applyNumberFormat="1" applyFont="1" applyFill="1" applyBorder="1" applyAlignment="1" applyProtection="1">
      <alignment horizontal="center" vertical="center" shrinkToFit="1"/>
    </xf>
    <xf numFmtId="3" fontId="9" fillId="0" borderId="40" xfId="0" applyNumberFormat="1" applyFont="1" applyFill="1" applyBorder="1" applyAlignment="1" applyProtection="1">
      <alignment vertical="center"/>
    </xf>
    <xf numFmtId="0" fontId="9" fillId="0" borderId="73" xfId="0" applyNumberFormat="1" applyFont="1" applyFill="1" applyBorder="1" applyAlignment="1">
      <alignment horizontal="center" vertical="center"/>
    </xf>
    <xf numFmtId="0" fontId="9" fillId="0" borderId="60" xfId="0" applyNumberFormat="1" applyFont="1" applyFill="1" applyBorder="1" applyAlignment="1">
      <alignment horizontal="center" vertical="center"/>
    </xf>
    <xf numFmtId="0" fontId="9" fillId="0" borderId="44" xfId="0" applyNumberFormat="1" applyFont="1" applyFill="1" applyBorder="1" applyAlignment="1" applyProtection="1">
      <alignment horizontal="left" vertical="center"/>
    </xf>
    <xf numFmtId="3" fontId="9" fillId="0" borderId="44" xfId="0" applyNumberFormat="1" applyFont="1" applyFill="1" applyBorder="1" applyAlignment="1" applyProtection="1">
      <alignment vertical="center"/>
    </xf>
    <xf numFmtId="0" fontId="1" fillId="0" borderId="43" xfId="0" applyNumberFormat="1" applyFont="1" applyFill="1" applyBorder="1">
      <alignment vertical="center"/>
    </xf>
    <xf numFmtId="3" fontId="9" fillId="0" borderId="44" xfId="1" applyNumberFormat="1" applyFont="1" applyFill="1" applyBorder="1" applyAlignment="1" applyProtection="1">
      <alignment vertical="center"/>
    </xf>
    <xf numFmtId="3" fontId="9" fillId="0" borderId="42" xfId="1" applyNumberFormat="1" applyFont="1" applyFill="1" applyBorder="1" applyAlignment="1" applyProtection="1">
      <alignment vertical="center"/>
    </xf>
    <xf numFmtId="3" fontId="9" fillId="0" borderId="43" xfId="1" applyNumberFormat="1" applyFont="1" applyFill="1" applyBorder="1" applyAlignment="1" applyProtection="1">
      <alignment vertical="center"/>
    </xf>
    <xf numFmtId="3" fontId="9" fillId="0" borderId="43" xfId="1" applyNumberFormat="1" applyFont="1" applyFill="1" applyBorder="1" applyAlignment="1" applyProtection="1">
      <alignment horizontal="center" vertical="center"/>
    </xf>
    <xf numFmtId="3" fontId="9" fillId="0" borderId="43" xfId="1" applyNumberFormat="1" applyFont="1" applyFill="1" applyBorder="1" applyAlignment="1" applyProtection="1">
      <alignment horizontal="right" vertical="center"/>
    </xf>
    <xf numFmtId="0" fontId="9" fillId="0" borderId="43" xfId="0" applyNumberFormat="1" applyFont="1" applyFill="1" applyBorder="1" applyAlignment="1" applyProtection="1">
      <alignment horizontal="center" vertical="center" shrinkToFit="1"/>
    </xf>
    <xf numFmtId="3" fontId="9" fillId="0" borderId="52" xfId="0" applyNumberFormat="1" applyFont="1" applyFill="1" applyBorder="1" applyAlignment="1" applyProtection="1">
      <alignment vertical="center"/>
    </xf>
    <xf numFmtId="0" fontId="9" fillId="0" borderId="73" xfId="0" applyNumberFormat="1" applyFont="1" applyFill="1" applyBorder="1" applyAlignment="1" applyProtection="1">
      <alignment horizontal="center" vertical="center"/>
    </xf>
    <xf numFmtId="43" fontId="9" fillId="0" borderId="42" xfId="1" applyNumberFormat="1" applyFont="1" applyFill="1" applyBorder="1" applyAlignment="1" applyProtection="1">
      <alignment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3" fontId="9" fillId="0" borderId="9" xfId="0" applyNumberFormat="1" applyFont="1" applyFill="1" applyBorder="1" applyAlignment="1" applyProtection="1">
      <alignment horizontal="right" vertical="center" shrinkToFi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9" fillId="0" borderId="29" xfId="0" applyNumberFormat="1" applyFont="1" applyFill="1" applyBorder="1" applyAlignment="1">
      <alignment vertical="center"/>
    </xf>
    <xf numFmtId="3" fontId="9" fillId="0" borderId="29" xfId="0" applyNumberFormat="1" applyFont="1" applyFill="1" applyBorder="1" applyAlignment="1">
      <alignment vertical="center"/>
    </xf>
    <xf numFmtId="43" fontId="9" fillId="0" borderId="29" xfId="3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>
      <alignment horizontal="center" vertical="center"/>
    </xf>
    <xf numFmtId="0" fontId="9" fillId="0" borderId="24" xfId="0" applyNumberFormat="1" applyFont="1" applyFill="1" applyBorder="1" applyAlignment="1">
      <alignment horizontal="center" vertical="center" shrinkToFit="1"/>
    </xf>
    <xf numFmtId="0" fontId="9" fillId="0" borderId="34" xfId="0" applyNumberFormat="1" applyFont="1" applyFill="1" applyBorder="1" applyAlignment="1" applyProtection="1">
      <alignment horizontal="center" vertical="center"/>
    </xf>
    <xf numFmtId="3" fontId="9" fillId="0" borderId="68" xfId="1" applyNumberFormat="1" applyFont="1" applyFill="1" applyBorder="1" applyAlignment="1" applyProtection="1">
      <alignment vertical="center"/>
    </xf>
    <xf numFmtId="3" fontId="9" fillId="0" borderId="68" xfId="1" applyNumberFormat="1" applyFont="1" applyFill="1" applyBorder="1" applyAlignment="1" applyProtection="1">
      <alignment horizontal="center" vertical="center"/>
    </xf>
    <xf numFmtId="41" fontId="9" fillId="0" borderId="69" xfId="1" applyFont="1" applyFill="1" applyBorder="1">
      <alignment vertical="center"/>
    </xf>
    <xf numFmtId="3" fontId="9" fillId="0" borderId="26" xfId="1" applyNumberFormat="1" applyFont="1" applyFill="1" applyBorder="1" applyAlignment="1" applyProtection="1">
      <alignment vertical="center" wrapText="1"/>
    </xf>
    <xf numFmtId="0" fontId="21" fillId="0" borderId="31" xfId="0" applyNumberFormat="1" applyFont="1" applyFill="1" applyBorder="1" applyAlignment="1" applyProtection="1">
      <alignment horizontal="center" vertical="center"/>
    </xf>
    <xf numFmtId="0" fontId="21" fillId="0" borderId="32" xfId="0" applyNumberFormat="1" applyFont="1" applyFill="1" applyBorder="1" applyAlignment="1" applyProtection="1">
      <alignment horizontal="center" vertical="center"/>
    </xf>
    <xf numFmtId="0" fontId="21" fillId="0" borderId="25" xfId="0" applyNumberFormat="1" applyFont="1" applyFill="1" applyBorder="1" applyAlignment="1" applyProtection="1">
      <alignment horizontal="left" vertical="center"/>
    </xf>
    <xf numFmtId="3" fontId="21" fillId="0" borderId="25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vertical="center"/>
    </xf>
    <xf numFmtId="3" fontId="21" fillId="0" borderId="25" xfId="1" applyNumberFormat="1" applyFont="1" applyFill="1" applyBorder="1" applyAlignment="1" applyProtection="1">
      <alignment vertical="center"/>
    </xf>
    <xf numFmtId="43" fontId="21" fillId="0" borderId="26" xfId="1" applyNumberFormat="1" applyFont="1" applyFill="1" applyBorder="1" applyAlignment="1" applyProtection="1">
      <alignment vertical="center"/>
    </xf>
    <xf numFmtId="3" fontId="21" fillId="0" borderId="26" xfId="1" applyNumberFormat="1" applyFont="1" applyFill="1" applyBorder="1" applyAlignment="1" applyProtection="1">
      <alignment vertical="center"/>
    </xf>
    <xf numFmtId="3" fontId="21" fillId="0" borderId="0" xfId="1" applyNumberFormat="1" applyFont="1" applyFill="1" applyBorder="1" applyAlignment="1" applyProtection="1">
      <alignment vertical="center"/>
    </xf>
    <xf numFmtId="3" fontId="21" fillId="0" borderId="0" xfId="1" applyNumberFormat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center" vertical="center" shrinkToFit="1"/>
    </xf>
    <xf numFmtId="3" fontId="21" fillId="0" borderId="37" xfId="0" applyNumberFormat="1" applyFont="1" applyFill="1" applyBorder="1" applyAlignment="1" applyProtection="1">
      <alignment vertical="center"/>
    </xf>
    <xf numFmtId="3" fontId="21" fillId="0" borderId="0" xfId="0" applyNumberFormat="1" applyFont="1" applyFill="1">
      <alignment vertical="center"/>
    </xf>
    <xf numFmtId="0" fontId="9" fillId="0" borderId="70" xfId="0" applyNumberFormat="1" applyFont="1" applyFill="1" applyBorder="1" applyAlignment="1" applyProtection="1">
      <alignment horizontal="center" vertical="center"/>
    </xf>
    <xf numFmtId="0" fontId="9" fillId="0" borderId="28" xfId="0" applyNumberFormat="1" applyFont="1" applyFill="1" applyBorder="1" applyAlignment="1" applyProtection="1">
      <alignment horizontal="center" vertical="center"/>
    </xf>
    <xf numFmtId="41" fontId="20" fillId="0" borderId="38" xfId="1" applyFont="1" applyFill="1" applyBorder="1">
      <alignment vertical="center"/>
    </xf>
    <xf numFmtId="41" fontId="9" fillId="0" borderId="0" xfId="0" applyNumberFormat="1" applyFont="1" applyFill="1">
      <alignment vertical="center"/>
    </xf>
    <xf numFmtId="0" fontId="9" fillId="0" borderId="0" xfId="0" applyNumberFormat="1" applyFont="1" applyFill="1" applyBorder="1" applyAlignment="1" applyProtection="1">
      <alignment vertical="center" shrinkToFit="1"/>
    </xf>
    <xf numFmtId="41" fontId="9" fillId="0" borderId="38" xfId="1" applyFont="1" applyFill="1" applyBorder="1">
      <alignment vertical="center"/>
    </xf>
    <xf numFmtId="3" fontId="9" fillId="0" borderId="41" xfId="1" applyNumberFormat="1" applyFont="1" applyFill="1" applyBorder="1" applyAlignment="1" applyProtection="1">
      <alignment vertical="center"/>
    </xf>
    <xf numFmtId="0" fontId="9" fillId="0" borderId="45" xfId="0" applyNumberFormat="1" applyFont="1" applyFill="1" applyBorder="1" applyAlignment="1" applyProtection="1">
      <alignment vertical="center" shrinkToFit="1"/>
    </xf>
    <xf numFmtId="3" fontId="9" fillId="0" borderId="67" xfId="1" applyNumberFormat="1" applyFont="1" applyFill="1" applyBorder="1" applyAlignment="1" applyProtection="1">
      <alignment vertical="center"/>
    </xf>
    <xf numFmtId="0" fontId="9" fillId="0" borderId="31" xfId="0" applyNumberFormat="1" applyFont="1" applyFill="1" applyBorder="1" applyAlignment="1" applyProtection="1">
      <alignment horizontal="left" vertical="center"/>
    </xf>
    <xf numFmtId="0" fontId="9" fillId="0" borderId="72" xfId="0" applyNumberFormat="1" applyFont="1" applyFill="1" applyBorder="1" applyAlignment="1" applyProtection="1">
      <alignment horizontal="center" vertical="center"/>
    </xf>
    <xf numFmtId="3" fontId="9" fillId="0" borderId="68" xfId="1" applyNumberFormat="1" applyFont="1" applyFill="1" applyBorder="1" applyAlignment="1" applyProtection="1">
      <alignment horizontal="right" vertical="center"/>
    </xf>
    <xf numFmtId="0" fontId="9" fillId="0" borderId="68" xfId="0" applyNumberFormat="1" applyFont="1" applyFill="1" applyBorder="1" applyAlignment="1" applyProtection="1">
      <alignment horizontal="center" vertical="center" shrinkToFit="1"/>
    </xf>
    <xf numFmtId="43" fontId="9" fillId="0" borderId="42" xfId="3" applyNumberFormat="1" applyFont="1" applyFill="1" applyBorder="1" applyAlignment="1" applyProtection="1">
      <alignment vertical="center"/>
    </xf>
    <xf numFmtId="0" fontId="0" fillId="0" borderId="8" xfId="0" applyNumberFormat="1" applyFill="1" applyBorder="1">
      <alignment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27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3" fontId="9" fillId="0" borderId="78" xfId="0" applyNumberFormat="1" applyFont="1" applyBorder="1" applyAlignment="1">
      <alignment vertical="center"/>
    </xf>
    <xf numFmtId="0" fontId="0" fillId="0" borderId="26" xfId="0" applyNumberFormat="1" applyBorder="1">
      <alignment vertical="center"/>
    </xf>
    <xf numFmtId="0" fontId="9" fillId="0" borderId="34" xfId="0" applyNumberFormat="1" applyFont="1" applyFill="1" applyBorder="1" applyAlignment="1" applyProtection="1">
      <alignment horizontal="left" vertical="center"/>
    </xf>
    <xf numFmtId="0" fontId="9" fillId="0" borderId="23" xfId="0" applyNumberFormat="1" applyFont="1" applyFill="1" applyBorder="1" applyAlignment="1" applyProtection="1">
      <alignment vertical="center" wrapText="1" shrinkToFit="1"/>
    </xf>
    <xf numFmtId="0" fontId="9" fillId="0" borderId="12" xfId="0" applyNumberFormat="1" applyFont="1" applyFill="1" applyBorder="1" applyAlignment="1" applyProtection="1">
      <alignment horizontal="left" vertical="center"/>
    </xf>
    <xf numFmtId="0" fontId="9" fillId="0" borderId="68" xfId="0" applyNumberFormat="1" applyFont="1" applyFill="1" applyBorder="1" applyAlignment="1" applyProtection="1">
      <alignment vertical="center" shrinkToFit="1"/>
    </xf>
    <xf numFmtId="0" fontId="21" fillId="0" borderId="26" xfId="0" applyNumberFormat="1" applyFont="1" applyFill="1" applyBorder="1" applyAlignment="1" applyProtection="1">
      <alignment horizontal="left" vertical="center"/>
    </xf>
    <xf numFmtId="43" fontId="21" fillId="0" borderId="26" xfId="3" applyNumberFormat="1" applyFont="1" applyFill="1" applyBorder="1" applyAlignment="1" applyProtection="1">
      <alignment vertical="center"/>
    </xf>
    <xf numFmtId="41" fontId="21" fillId="0" borderId="37" xfId="1" applyFont="1" applyFill="1" applyBorder="1">
      <alignment vertical="center"/>
    </xf>
    <xf numFmtId="3" fontId="9" fillId="0" borderId="41" xfId="0" applyNumberFormat="1" applyFont="1" applyFill="1" applyBorder="1" applyAlignment="1" applyProtection="1">
      <alignment vertical="center"/>
    </xf>
    <xf numFmtId="43" fontId="9" fillId="0" borderId="41" xfId="3" applyNumberFormat="1" applyFont="1" applyFill="1" applyBorder="1" applyAlignment="1" applyProtection="1">
      <alignment vertical="center"/>
    </xf>
    <xf numFmtId="3" fontId="9" fillId="0" borderId="65" xfId="1" applyNumberFormat="1" applyFont="1" applyFill="1" applyBorder="1" applyAlignment="1" applyProtection="1">
      <alignment vertical="center"/>
    </xf>
    <xf numFmtId="3" fontId="9" fillId="0" borderId="45" xfId="1" applyNumberFormat="1" applyFont="1" applyFill="1" applyBorder="1" applyAlignment="1" applyProtection="1">
      <alignment vertical="center"/>
    </xf>
    <xf numFmtId="41" fontId="9" fillId="0" borderId="66" xfId="1" applyFont="1" applyFill="1" applyBorder="1">
      <alignment vertical="center"/>
    </xf>
    <xf numFmtId="3" fontId="9" fillId="0" borderId="84" xfId="0" applyNumberFormat="1" applyFont="1" applyFill="1" applyBorder="1" applyAlignment="1" applyProtection="1">
      <alignment horizontal="right" vertical="center"/>
    </xf>
    <xf numFmtId="3" fontId="9" fillId="0" borderId="88" xfId="0" applyNumberFormat="1" applyFont="1" applyFill="1" applyBorder="1" applyAlignment="1" applyProtection="1">
      <alignment horizontal="right" vertical="center" shrinkToFit="1"/>
    </xf>
    <xf numFmtId="3" fontId="9" fillId="0" borderId="88" xfId="0" applyNumberFormat="1" applyFont="1" applyFill="1" applyBorder="1" applyAlignment="1" applyProtection="1">
      <alignment vertical="center"/>
    </xf>
    <xf numFmtId="0" fontId="9" fillId="0" borderId="0" xfId="1" applyNumberFormat="1" applyFont="1" applyFill="1" applyBorder="1" applyAlignment="1" applyProtection="1">
      <alignment vertical="center"/>
    </xf>
    <xf numFmtId="3" fontId="9" fillId="0" borderId="8" xfId="0" applyNumberFormat="1" applyFont="1" applyFill="1" applyBorder="1" applyAlignment="1" applyProtection="1">
      <alignment horizontal="right" vertical="center"/>
    </xf>
    <xf numFmtId="3" fontId="9" fillId="0" borderId="86" xfId="0" applyNumberFormat="1" applyFont="1" applyFill="1" applyBorder="1" applyAlignment="1" applyProtection="1">
      <alignment horizontal="right" vertical="center"/>
    </xf>
    <xf numFmtId="3" fontId="9" fillId="0" borderId="24" xfId="0" applyNumberFormat="1" applyFont="1" applyFill="1" applyBorder="1" applyAlignment="1" applyProtection="1">
      <alignment horizontal="right" vertical="center" shrinkToFit="1"/>
    </xf>
    <xf numFmtId="3" fontId="9" fillId="0" borderId="96" xfId="0" applyNumberFormat="1" applyFont="1" applyFill="1" applyBorder="1" applyAlignment="1" applyProtection="1">
      <alignment horizontal="right" vertical="center" shrinkToFit="1"/>
    </xf>
    <xf numFmtId="3" fontId="9" fillId="0" borderId="0" xfId="0" applyNumberFormat="1" applyFont="1" applyFill="1" applyBorder="1" applyAlignment="1" applyProtection="1">
      <alignment horizontal="right" vertical="center" shrinkToFit="1"/>
    </xf>
    <xf numFmtId="3" fontId="9" fillId="0" borderId="94" xfId="0" applyNumberFormat="1" applyFont="1" applyFill="1" applyBorder="1" applyAlignment="1" applyProtection="1">
      <alignment horizontal="right" vertical="center" shrinkToFit="1"/>
    </xf>
    <xf numFmtId="3" fontId="9" fillId="0" borderId="93" xfId="0" applyNumberFormat="1" applyFont="1" applyFill="1" applyBorder="1" applyAlignment="1" applyProtection="1">
      <alignment horizontal="right" vertical="center"/>
    </xf>
    <xf numFmtId="3" fontId="9" fillId="0" borderId="8" xfId="0" applyNumberFormat="1" applyFont="1" applyFill="1" applyBorder="1" applyAlignment="1" applyProtection="1">
      <alignment horizontal="right" vertical="center" shrinkToFit="1"/>
    </xf>
    <xf numFmtId="3" fontId="9" fillId="0" borderId="4" xfId="0" applyNumberFormat="1" applyFont="1" applyFill="1" applyBorder="1" applyAlignment="1" applyProtection="1">
      <alignment horizontal="right" vertical="center" shrinkToFit="1"/>
    </xf>
    <xf numFmtId="3" fontId="9" fillId="0" borderId="88" xfId="0" applyNumberFormat="1" applyFont="1" applyFill="1" applyBorder="1" applyAlignment="1" applyProtection="1">
      <alignment horizontal="right" vertical="center"/>
    </xf>
    <xf numFmtId="3" fontId="9" fillId="0" borderId="29" xfId="0" applyNumberFormat="1" applyFont="1" applyFill="1" applyBorder="1" applyAlignment="1" applyProtection="1">
      <alignment horizontal="right" vertical="center" shrinkToFit="1"/>
    </xf>
    <xf numFmtId="3" fontId="9" fillId="0" borderId="95" xfId="0" applyNumberFormat="1" applyFont="1" applyFill="1" applyBorder="1" applyAlignment="1" applyProtection="1">
      <alignment horizontal="right" vertical="center"/>
    </xf>
    <xf numFmtId="3" fontId="9" fillId="0" borderId="28" xfId="0" applyNumberFormat="1" applyFont="1" applyFill="1" applyBorder="1" applyAlignment="1" applyProtection="1">
      <alignment horizontal="right" vertical="center"/>
    </xf>
    <xf numFmtId="3" fontId="9" fillId="0" borderId="4" xfId="0" applyNumberFormat="1" applyFont="1" applyFill="1" applyBorder="1" applyAlignment="1" applyProtection="1">
      <alignment horizontal="right" vertical="center"/>
    </xf>
    <xf numFmtId="3" fontId="9" fillId="0" borderId="37" xfId="0" applyNumberFormat="1" applyFont="1" applyFill="1" applyBorder="1">
      <alignment vertical="center"/>
    </xf>
    <xf numFmtId="0" fontId="9" fillId="0" borderId="30" xfId="0" applyNumberFormat="1" applyFont="1" applyFill="1" applyBorder="1" applyAlignment="1" applyProtection="1">
      <alignment horizontal="center" vertical="center"/>
    </xf>
    <xf numFmtId="0" fontId="9" fillId="0" borderId="31" xfId="0" applyNumberFormat="1" applyFont="1" applyFill="1" applyBorder="1" applyAlignment="1" applyProtection="1">
      <alignment horizontal="center" vertical="center"/>
    </xf>
    <xf numFmtId="0" fontId="9" fillId="0" borderId="25" xfId="0" applyNumberFormat="1" applyFont="1" applyFill="1" applyBorder="1" applyAlignment="1" applyProtection="1">
      <alignment horizontal="center"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17" xfId="0" applyNumberFormat="1" applyFont="1" applyFill="1" applyBorder="1" applyAlignment="1" applyProtection="1">
      <alignment horizontal="center" vertical="center"/>
    </xf>
    <xf numFmtId="0" fontId="9" fillId="0" borderId="16" xfId="0" applyNumberFormat="1" applyFont="1" applyFill="1" applyBorder="1" applyAlignment="1" applyProtection="1">
      <alignment horizontal="left" vertical="center"/>
    </xf>
    <xf numFmtId="0" fontId="9" fillId="0" borderId="41" xfId="0" applyNumberFormat="1" applyFont="1" applyFill="1" applyBorder="1" applyAlignment="1" applyProtection="1">
      <alignment horizontal="left" vertical="center"/>
    </xf>
    <xf numFmtId="0" fontId="8" fillId="0" borderId="74" xfId="0" applyNumberFormat="1" applyFont="1" applyFill="1" applyBorder="1" applyAlignment="1" applyProtection="1">
      <alignment horizontal="center" vertical="center"/>
    </xf>
    <xf numFmtId="0" fontId="9" fillId="0" borderId="32" xfId="0" applyNumberFormat="1" applyFont="1" applyFill="1" applyBorder="1" applyAlignment="1" applyProtection="1">
      <alignment horizontal="center" vertical="center"/>
    </xf>
    <xf numFmtId="0" fontId="9" fillId="0" borderId="16" xfId="0" applyNumberFormat="1" applyFont="1" applyFill="1" applyBorder="1" applyAlignment="1" applyProtection="1">
      <alignment horizontal="center" vertical="center"/>
    </xf>
    <xf numFmtId="43" fontId="9" fillId="0" borderId="9" xfId="3" applyNumberFormat="1" applyFont="1" applyFill="1" applyBorder="1" applyAlignment="1" applyProtection="1">
      <alignment vertical="center"/>
    </xf>
    <xf numFmtId="0" fontId="1" fillId="0" borderId="58" xfId="0" applyNumberFormat="1" applyFont="1" applyFill="1" applyBorder="1" applyAlignment="1" applyProtection="1">
      <alignment vertical="center"/>
    </xf>
    <xf numFmtId="0" fontId="9" fillId="0" borderId="60" xfId="0" applyNumberFormat="1" applyFont="1" applyFill="1" applyBorder="1" applyAlignment="1" applyProtection="1">
      <alignment horizontal="center" vertical="center"/>
    </xf>
    <xf numFmtId="3" fontId="9" fillId="0" borderId="43" xfId="0" applyNumberFormat="1" applyFont="1" applyFill="1" applyBorder="1" applyAlignment="1" applyProtection="1">
      <alignment vertical="center"/>
    </xf>
    <xf numFmtId="0" fontId="21" fillId="0" borderId="0" xfId="0" applyNumberFormat="1" applyFont="1" applyFill="1">
      <alignment vertical="center"/>
    </xf>
    <xf numFmtId="0" fontId="22" fillId="0" borderId="0" xfId="0" applyNumberFormat="1" applyFont="1" applyFill="1">
      <alignment vertical="center"/>
    </xf>
    <xf numFmtId="41" fontId="9" fillId="0" borderId="37" xfId="0" applyNumberFormat="1" applyFont="1" applyFill="1" applyBorder="1" applyProtection="1">
      <alignment vertical="center"/>
    </xf>
    <xf numFmtId="0" fontId="1" fillId="0" borderId="17" xfId="0" applyNumberFormat="1" applyFont="1" applyFill="1" applyBorder="1" applyAlignment="1" applyProtection="1">
      <alignment vertical="center"/>
    </xf>
    <xf numFmtId="0" fontId="9" fillId="0" borderId="59" xfId="0" applyNumberFormat="1" applyFont="1" applyFill="1" applyBorder="1" applyAlignment="1" applyProtection="1">
      <alignment horizontal="left" vertical="center"/>
    </xf>
    <xf numFmtId="43" fontId="9" fillId="0" borderId="12" xfId="3" applyNumberFormat="1" applyFont="1" applyFill="1" applyBorder="1" applyAlignment="1" applyProtection="1">
      <alignment vertical="center"/>
    </xf>
    <xf numFmtId="0" fontId="9" fillId="0" borderId="20" xfId="0" applyNumberFormat="1" applyFont="1" applyFill="1" applyBorder="1" applyAlignment="1" applyProtection="1">
      <alignment vertical="center" shrinkToFit="1"/>
    </xf>
    <xf numFmtId="0" fontId="9" fillId="0" borderId="37" xfId="0" applyNumberFormat="1" applyFont="1" applyFill="1" applyBorder="1" applyAlignment="1" applyProtection="1">
      <alignment vertical="center"/>
    </xf>
    <xf numFmtId="43" fontId="9" fillId="0" borderId="17" xfId="3" applyNumberFormat="1" applyFont="1" applyFill="1" applyBorder="1" applyAlignment="1" applyProtection="1">
      <alignment vertical="center"/>
    </xf>
    <xf numFmtId="3" fontId="9" fillId="0" borderId="35" xfId="0" applyNumberFormat="1" applyFont="1" applyFill="1" applyBorder="1" applyAlignment="1" applyProtection="1">
      <alignment horizontal="right" vertical="center"/>
    </xf>
    <xf numFmtId="3" fontId="9" fillId="0" borderId="45" xfId="1" applyNumberFormat="1" applyFont="1" applyFill="1" applyBorder="1" applyAlignment="1" applyProtection="1">
      <alignment horizontal="center" vertical="center"/>
    </xf>
    <xf numFmtId="3" fontId="9" fillId="0" borderId="45" xfId="1" applyNumberFormat="1" applyFont="1" applyFill="1" applyBorder="1" applyAlignment="1" applyProtection="1">
      <alignment horizontal="right" vertical="center"/>
    </xf>
    <xf numFmtId="0" fontId="9" fillId="0" borderId="45" xfId="0" applyNumberFormat="1" applyFont="1" applyFill="1" applyBorder="1" applyAlignment="1" applyProtection="1">
      <alignment horizontal="center" vertical="center" shrinkToFit="1"/>
    </xf>
    <xf numFmtId="41" fontId="9" fillId="0" borderId="47" xfId="1" applyFont="1" applyFill="1" applyBorder="1">
      <alignment vertical="center"/>
    </xf>
    <xf numFmtId="43" fontId="9" fillId="0" borderId="71" xfId="3" applyNumberFormat="1" applyFont="1" applyFill="1" applyBorder="1" applyAlignment="1" applyProtection="1">
      <alignment vertical="center"/>
    </xf>
    <xf numFmtId="0" fontId="9" fillId="0" borderId="20" xfId="0" applyNumberFormat="1" applyFont="1" applyFill="1" applyBorder="1" applyAlignment="1" applyProtection="1">
      <alignment horizontal="center" vertical="center"/>
    </xf>
    <xf numFmtId="0" fontId="9" fillId="0" borderId="43" xfId="0" applyNumberFormat="1" applyFont="1" applyFill="1" applyBorder="1" applyAlignment="1" applyProtection="1">
      <alignment horizontal="center" vertical="center"/>
    </xf>
    <xf numFmtId="0" fontId="1" fillId="0" borderId="43" xfId="0" applyNumberFormat="1" applyFont="1" applyFill="1" applyBorder="1" applyAlignment="1" applyProtection="1">
      <alignment vertical="center"/>
    </xf>
    <xf numFmtId="3" fontId="9" fillId="0" borderId="97" xfId="0" applyNumberFormat="1" applyFont="1" applyFill="1" applyBorder="1" applyAlignment="1" applyProtection="1">
      <alignment vertical="center"/>
    </xf>
    <xf numFmtId="0" fontId="9" fillId="0" borderId="87" xfId="0" applyNumberFormat="1" applyFont="1" applyFill="1" applyBorder="1" applyAlignment="1" applyProtection="1">
      <alignment vertical="center"/>
    </xf>
    <xf numFmtId="0" fontId="9" fillId="0" borderId="92" xfId="0" applyNumberFormat="1" applyFont="1" applyFill="1" applyBorder="1" applyAlignment="1" applyProtection="1">
      <alignment vertical="center"/>
    </xf>
    <xf numFmtId="0" fontId="9" fillId="0" borderId="85" xfId="0" applyNumberFormat="1" applyFont="1" applyFill="1" applyBorder="1" applyAlignment="1" applyProtection="1">
      <alignment vertical="center"/>
    </xf>
    <xf numFmtId="3" fontId="9" fillId="0" borderId="0" xfId="0" applyNumberFormat="1" applyFont="1" applyFill="1" applyBorder="1" applyAlignment="1" applyProtection="1">
      <alignment horizontal="left" vertical="center" wrapText="1" shrinkToFit="1"/>
    </xf>
    <xf numFmtId="3" fontId="9" fillId="0" borderId="0" xfId="0" applyNumberFormat="1" applyFont="1" applyFill="1" applyBorder="1" applyAlignment="1" applyProtection="1">
      <alignment horizontal="left" vertical="center" shrinkToFit="1"/>
    </xf>
    <xf numFmtId="0" fontId="9" fillId="0" borderId="99" xfId="0" applyNumberFormat="1" applyFont="1" applyFill="1" applyBorder="1" applyAlignment="1" applyProtection="1">
      <alignment vertical="center"/>
    </xf>
    <xf numFmtId="0" fontId="9" fillId="0" borderId="100" xfId="0" applyNumberFormat="1" applyFont="1" applyFill="1" applyBorder="1" applyAlignment="1" applyProtection="1">
      <alignment horizontal="center" vertical="center"/>
    </xf>
    <xf numFmtId="3" fontId="9" fillId="0" borderId="65" xfId="0" applyNumberFormat="1" applyFont="1" applyFill="1" applyBorder="1" applyAlignment="1" applyProtection="1">
      <alignment horizontal="right" vertical="center" shrinkToFit="1"/>
    </xf>
    <xf numFmtId="3" fontId="9" fillId="0" borderId="101" xfId="0" applyNumberFormat="1" applyFont="1" applyFill="1" applyBorder="1" applyAlignment="1" applyProtection="1">
      <alignment horizontal="right" vertical="center"/>
    </xf>
    <xf numFmtId="0" fontId="9" fillId="0" borderId="17" xfId="0" applyNumberFormat="1" applyFont="1" applyFill="1" applyBorder="1" applyAlignment="1" applyProtection="1">
      <alignment vertical="center"/>
    </xf>
    <xf numFmtId="0" fontId="9" fillId="0" borderId="31" xfId="0" applyNumberFormat="1" applyFont="1" applyFill="1" applyBorder="1" applyAlignment="1" applyProtection="1">
      <alignment vertical="center"/>
    </xf>
    <xf numFmtId="0" fontId="9" fillId="0" borderId="29" xfId="0" applyNumberFormat="1" applyFont="1" applyFill="1" applyBorder="1" applyAlignment="1" applyProtection="1">
      <alignment vertical="center"/>
    </xf>
    <xf numFmtId="41" fontId="9" fillId="0" borderId="38" xfId="1" applyNumberFormat="1" applyFont="1" applyFill="1" applyBorder="1" applyAlignment="1" applyProtection="1">
      <alignment vertical="center"/>
    </xf>
    <xf numFmtId="41" fontId="9" fillId="0" borderId="58" xfId="1" applyNumberFormat="1" applyFont="1" applyFill="1" applyBorder="1" applyAlignment="1" applyProtection="1">
      <alignment vertical="center"/>
    </xf>
    <xf numFmtId="41" fontId="9" fillId="0" borderId="37" xfId="1" applyNumberFormat="1" applyFont="1" applyFill="1" applyBorder="1" applyAlignment="1" applyProtection="1">
      <alignment vertical="center"/>
    </xf>
    <xf numFmtId="0" fontId="9" fillId="0" borderId="69" xfId="0" applyNumberFormat="1" applyFont="1" applyFill="1" applyBorder="1" applyAlignment="1" applyProtection="1">
      <alignment vertical="center"/>
    </xf>
    <xf numFmtId="0" fontId="9" fillId="0" borderId="10" xfId="0" applyNumberFormat="1" applyFont="1" applyFill="1" applyBorder="1" applyAlignment="1" applyProtection="1">
      <alignment vertical="center"/>
    </xf>
    <xf numFmtId="0" fontId="9" fillId="0" borderId="46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horizontal="center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43" fontId="9" fillId="0" borderId="65" xfId="3" applyNumberFormat="1" applyFont="1" applyFill="1" applyBorder="1" applyAlignment="1" applyProtection="1">
      <alignment vertical="center"/>
    </xf>
    <xf numFmtId="0" fontId="9" fillId="0" borderId="18" xfId="0" applyNumberFormat="1" applyFont="1" applyFill="1" applyBorder="1" applyAlignment="1" applyProtection="1">
      <alignment horizontal="center" vertical="center"/>
    </xf>
    <xf numFmtId="0" fontId="9" fillId="0" borderId="30" xfId="0" applyNumberFormat="1" applyFont="1" applyFill="1" applyBorder="1" applyAlignment="1" applyProtection="1">
      <alignment horizontal="center" vertical="center"/>
    </xf>
    <xf numFmtId="0" fontId="15" fillId="0" borderId="64" xfId="0" applyNumberFormat="1" applyFont="1" applyBorder="1" applyAlignment="1">
      <alignment horizontal="center" vertical="center"/>
    </xf>
    <xf numFmtId="0" fontId="15" fillId="0" borderId="43" xfId="0" applyNumberFormat="1" applyFont="1" applyBorder="1" applyAlignment="1">
      <alignment horizontal="center" vertical="center"/>
    </xf>
    <xf numFmtId="0" fontId="15" fillId="0" borderId="52" xfId="0" applyNumberFormat="1" applyFont="1" applyBorder="1" applyAlignment="1">
      <alignment horizontal="center" vertical="center"/>
    </xf>
    <xf numFmtId="0" fontId="8" fillId="0" borderId="46" xfId="0" applyNumberFormat="1" applyFont="1" applyBorder="1" applyAlignment="1">
      <alignment horizontal="center" vertical="center"/>
    </xf>
    <xf numFmtId="0" fontId="8" fillId="0" borderId="47" xfId="0" applyNumberFormat="1" applyFont="1" applyBorder="1" applyAlignment="1">
      <alignment horizontal="center" vertical="center"/>
    </xf>
    <xf numFmtId="0" fontId="8" fillId="0" borderId="60" xfId="0" applyNumberFormat="1" applyFont="1" applyBorder="1" applyAlignment="1">
      <alignment horizontal="center" vertical="center"/>
    </xf>
    <xf numFmtId="0" fontId="8" fillId="0" borderId="48" xfId="0" applyNumberFormat="1" applyFont="1" applyBorder="1" applyAlignment="1">
      <alignment horizontal="center" vertical="center"/>
    </xf>
    <xf numFmtId="0" fontId="9" fillId="0" borderId="49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15" fillId="0" borderId="64" xfId="0" applyNumberFormat="1" applyFont="1" applyFill="1" applyBorder="1" applyAlignment="1">
      <alignment horizontal="left" vertical="center"/>
    </xf>
    <xf numFmtId="0" fontId="15" fillId="0" borderId="43" xfId="0" applyNumberFormat="1" applyFont="1" applyFill="1" applyBorder="1" applyAlignment="1">
      <alignment horizontal="left" vertical="center"/>
    </xf>
    <xf numFmtId="0" fontId="8" fillId="0" borderId="50" xfId="0" applyNumberFormat="1" applyFont="1" applyFill="1" applyBorder="1" applyAlignment="1" applyProtection="1">
      <alignment horizontal="center" vertical="center"/>
    </xf>
    <xf numFmtId="0" fontId="8" fillId="0" borderId="45" xfId="0" applyNumberFormat="1" applyFont="1" applyFill="1" applyBorder="1" applyAlignment="1" applyProtection="1">
      <alignment horizontal="center" vertical="center"/>
    </xf>
    <xf numFmtId="0" fontId="8" fillId="0" borderId="47" xfId="0" applyNumberFormat="1" applyFont="1" applyFill="1" applyBorder="1" applyAlignment="1" applyProtection="1">
      <alignment horizontal="center" vertical="center"/>
    </xf>
    <xf numFmtId="0" fontId="8" fillId="0" borderId="44" xfId="0" applyNumberFormat="1" applyFont="1" applyFill="1" applyBorder="1" applyAlignment="1" applyProtection="1">
      <alignment horizontal="center" vertical="center"/>
    </xf>
    <xf numFmtId="0" fontId="8" fillId="0" borderId="51" xfId="0" applyNumberFormat="1" applyFont="1" applyFill="1" applyBorder="1" applyAlignment="1" applyProtection="1">
      <alignment horizontal="center" vertical="center"/>
    </xf>
    <xf numFmtId="0" fontId="8" fillId="0" borderId="41" xfId="0" applyNumberFormat="1" applyFont="1" applyFill="1" applyBorder="1" applyAlignment="1" applyProtection="1">
      <alignment horizontal="center" vertical="center"/>
    </xf>
    <xf numFmtId="0" fontId="8" fillId="0" borderId="42" xfId="0" applyNumberFormat="1" applyFont="1" applyFill="1" applyBorder="1" applyAlignment="1" applyProtection="1">
      <alignment horizontal="center" vertical="center"/>
    </xf>
    <xf numFmtId="0" fontId="8" fillId="0" borderId="43" xfId="0" applyNumberFormat="1" applyFont="1" applyFill="1" applyBorder="1" applyAlignment="1" applyProtection="1">
      <alignment horizontal="center" vertical="center"/>
    </xf>
    <xf numFmtId="0" fontId="9" fillId="0" borderId="52" xfId="0" applyNumberFormat="1" applyFont="1" applyFill="1" applyBorder="1" applyAlignment="1" applyProtection="1">
      <alignment vertical="center"/>
    </xf>
    <xf numFmtId="0" fontId="8" fillId="0" borderId="53" xfId="0" applyNumberFormat="1" applyFont="1" applyFill="1" applyBorder="1" applyAlignment="1" applyProtection="1">
      <alignment horizontal="center" vertical="center"/>
    </xf>
    <xf numFmtId="0" fontId="8" fillId="0" borderId="54" xfId="0" applyNumberFormat="1" applyFont="1" applyFill="1" applyBorder="1" applyAlignment="1" applyProtection="1">
      <alignment horizontal="center" vertical="center"/>
    </xf>
    <xf numFmtId="0" fontId="9" fillId="0" borderId="55" xfId="0" applyNumberFormat="1" applyFont="1" applyFill="1" applyBorder="1" applyAlignment="1" applyProtection="1">
      <alignment vertical="center"/>
    </xf>
    <xf numFmtId="0" fontId="9" fillId="0" borderId="59" xfId="0" applyNumberFormat="1" applyFont="1" applyFill="1" applyBorder="1" applyAlignment="1">
      <alignment horizontal="right" vertical="center"/>
    </xf>
    <xf numFmtId="0" fontId="1" fillId="0" borderId="20" xfId="0" applyNumberFormat="1" applyFont="1" applyFill="1" applyBorder="1" applyAlignment="1">
      <alignment vertical="center"/>
    </xf>
    <xf numFmtId="0" fontId="1" fillId="0" borderId="40" xfId="0" applyNumberFormat="1" applyFont="1" applyFill="1" applyBorder="1" applyAlignment="1">
      <alignment vertical="center"/>
    </xf>
    <xf numFmtId="0" fontId="9" fillId="0" borderId="49" xfId="0" applyNumberFormat="1" applyFont="1" applyFill="1" applyBorder="1" applyAlignment="1" applyProtection="1">
      <alignment horizontal="center" vertical="center"/>
    </xf>
    <xf numFmtId="0" fontId="9" fillId="0" borderId="56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0" borderId="23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31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25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left"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68" xfId="0" applyNumberFormat="1" applyFont="1" applyFill="1" applyBorder="1" applyAlignment="1" applyProtection="1">
      <alignment horizontal="left" vertical="center"/>
    </xf>
    <xf numFmtId="0" fontId="9" fillId="0" borderId="11" xfId="0" applyNumberFormat="1" applyFont="1" applyFill="1" applyBorder="1" applyAlignment="1" applyProtection="1">
      <alignment horizontal="left" vertical="center"/>
    </xf>
    <xf numFmtId="0" fontId="9" fillId="0" borderId="29" xfId="0" applyNumberFormat="1" applyFont="1" applyFill="1" applyBorder="1" applyAlignment="1" applyProtection="1">
      <alignment horizontal="center" vertical="center"/>
    </xf>
    <xf numFmtId="0" fontId="9" fillId="0" borderId="17" xfId="0" applyNumberFormat="1" applyFont="1" applyFill="1" applyBorder="1" applyAlignment="1" applyProtection="1">
      <alignment horizontal="center" vertical="center"/>
    </xf>
    <xf numFmtId="0" fontId="8" fillId="0" borderId="50" xfId="0" applyNumberFormat="1" applyFont="1" applyFill="1" applyBorder="1" applyAlignment="1">
      <alignment horizontal="center" vertical="center"/>
    </xf>
    <xf numFmtId="0" fontId="8" fillId="0" borderId="45" xfId="0" applyNumberFormat="1" applyFont="1" applyFill="1" applyBorder="1" applyAlignment="1">
      <alignment horizontal="center" vertical="center"/>
    </xf>
    <xf numFmtId="0" fontId="8" fillId="0" borderId="47" xfId="0" applyNumberFormat="1" applyFont="1" applyFill="1" applyBorder="1" applyAlignment="1">
      <alignment horizontal="center" vertical="center"/>
    </xf>
    <xf numFmtId="0" fontId="1" fillId="0" borderId="52" xfId="0" applyNumberFormat="1" applyFont="1" applyFill="1" applyBorder="1" applyAlignment="1">
      <alignment vertical="center"/>
    </xf>
    <xf numFmtId="0" fontId="1" fillId="0" borderId="55" xfId="0" applyNumberFormat="1" applyFont="1" applyFill="1" applyBorder="1" applyAlignment="1">
      <alignment vertical="center"/>
    </xf>
    <xf numFmtId="0" fontId="9" fillId="0" borderId="20" xfId="0" applyNumberFormat="1" applyFont="1" applyFill="1" applyBorder="1" applyAlignment="1">
      <alignment horizontal="center" vertical="center"/>
    </xf>
    <xf numFmtId="0" fontId="9" fillId="0" borderId="70" xfId="0" applyNumberFormat="1" applyFont="1" applyFill="1" applyBorder="1" applyAlignment="1" applyProtection="1">
      <alignment horizontal="left" vertical="center"/>
    </xf>
    <xf numFmtId="0" fontId="9" fillId="0" borderId="22" xfId="0" applyNumberFormat="1" applyFont="1" applyFill="1" applyBorder="1" applyAlignment="1" applyProtection="1">
      <alignment horizontal="left" vertical="center"/>
    </xf>
    <xf numFmtId="0" fontId="9" fillId="0" borderId="16" xfId="0" applyNumberFormat="1" applyFont="1" applyFill="1" applyBorder="1" applyAlignment="1" applyProtection="1">
      <alignment horizontal="left" vertical="center"/>
    </xf>
    <xf numFmtId="0" fontId="8" fillId="0" borderId="57" xfId="0" applyNumberFormat="1" applyFont="1" applyFill="1" applyBorder="1" applyAlignment="1">
      <alignment horizontal="left" vertical="center"/>
    </xf>
    <xf numFmtId="0" fontId="8" fillId="0" borderId="23" xfId="0" applyNumberFormat="1" applyFont="1" applyFill="1" applyBorder="1" applyAlignment="1">
      <alignment horizontal="left" vertical="center"/>
    </xf>
    <xf numFmtId="0" fontId="8" fillId="0" borderId="3" xfId="0" applyNumberFormat="1" applyFont="1" applyFill="1" applyBorder="1" applyAlignment="1">
      <alignment horizontal="left" vertical="center"/>
    </xf>
    <xf numFmtId="0" fontId="9" fillId="0" borderId="4" xfId="0" applyNumberFormat="1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>
      <alignment horizontal="left" vertical="center"/>
    </xf>
    <xf numFmtId="0" fontId="8" fillId="0" borderId="49" xfId="0" applyNumberFormat="1" applyFont="1" applyFill="1" applyBorder="1" applyAlignment="1">
      <alignment horizontal="center" vertical="center"/>
    </xf>
    <xf numFmtId="0" fontId="8" fillId="0" borderId="56" xfId="0" applyNumberFormat="1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 applyProtection="1">
      <alignment horizontal="left" vertical="center"/>
    </xf>
    <xf numFmtId="0" fontId="9" fillId="0" borderId="25" xfId="0" applyNumberFormat="1" applyFont="1" applyFill="1" applyBorder="1" applyAlignment="1" applyProtection="1">
      <alignment horizontal="left" vertical="top" wrapText="1"/>
    </xf>
    <xf numFmtId="0" fontId="9" fillId="0" borderId="29" xfId="0" applyNumberFormat="1" applyFont="1" applyFill="1" applyBorder="1" applyAlignment="1" applyProtection="1">
      <alignment horizontal="left" vertical="top"/>
    </xf>
    <xf numFmtId="3" fontId="9" fillId="0" borderId="4" xfId="0" applyNumberFormat="1" applyFont="1" applyFill="1" applyBorder="1" applyAlignment="1" applyProtection="1">
      <alignment horizontal="left" vertical="center"/>
    </xf>
    <xf numFmtId="3" fontId="9" fillId="0" borderId="23" xfId="0" applyNumberFormat="1" applyFont="1" applyFill="1" applyBorder="1" applyAlignment="1" applyProtection="1">
      <alignment horizontal="left" vertical="center"/>
    </xf>
    <xf numFmtId="3" fontId="9" fillId="0" borderId="86" xfId="0" applyNumberFormat="1" applyFont="1" applyFill="1" applyBorder="1" applyAlignment="1" applyProtection="1">
      <alignment horizontal="left" vertical="center"/>
    </xf>
    <xf numFmtId="0" fontId="9" fillId="0" borderId="94" xfId="0" applyNumberFormat="1" applyFont="1" applyFill="1" applyBorder="1" applyAlignment="1" applyProtection="1">
      <alignment horizontal="center" vertical="center"/>
    </xf>
    <xf numFmtId="0" fontId="8" fillId="0" borderId="80" xfId="0" applyNumberFormat="1" applyFont="1" applyFill="1" applyBorder="1" applyAlignment="1" applyProtection="1">
      <alignment horizontal="center" vertical="center"/>
    </xf>
    <xf numFmtId="0" fontId="8" fillId="0" borderId="82" xfId="0" applyNumberFormat="1" applyFont="1" applyFill="1" applyBorder="1" applyAlignment="1" applyProtection="1">
      <alignment horizontal="center" vertical="center"/>
    </xf>
    <xf numFmtId="0" fontId="8" fillId="0" borderId="79" xfId="0" applyNumberFormat="1" applyFont="1" applyFill="1" applyBorder="1" applyAlignment="1" applyProtection="1">
      <alignment horizontal="center" vertical="center"/>
    </xf>
    <xf numFmtId="0" fontId="8" fillId="0" borderId="81" xfId="0" applyNumberFormat="1" applyFont="1" applyFill="1" applyBorder="1" applyAlignment="1" applyProtection="1">
      <alignment horizontal="center" vertical="center"/>
    </xf>
    <xf numFmtId="0" fontId="8" fillId="0" borderId="74" xfId="0" applyNumberFormat="1" applyFont="1" applyFill="1" applyBorder="1" applyAlignment="1" applyProtection="1">
      <alignment horizontal="center" vertical="center"/>
    </xf>
    <xf numFmtId="0" fontId="8" fillId="0" borderId="19" xfId="0" applyNumberFormat="1" applyFont="1" applyFill="1" applyBorder="1" applyAlignment="1" applyProtection="1">
      <alignment horizontal="center" vertical="center"/>
    </xf>
    <xf numFmtId="0" fontId="9" fillId="0" borderId="91" xfId="0" applyNumberFormat="1" applyFont="1" applyFill="1" applyBorder="1" applyAlignment="1" applyProtection="1">
      <alignment horizontal="center" vertical="center"/>
    </xf>
    <xf numFmtId="0" fontId="9" fillId="0" borderId="92" xfId="0" applyNumberFormat="1" applyFont="1" applyFill="1" applyBorder="1" applyAlignment="1" applyProtection="1">
      <alignment horizontal="center" vertical="center"/>
    </xf>
    <xf numFmtId="0" fontId="9" fillId="0" borderId="85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left" vertical="center" shrinkToFit="1"/>
    </xf>
    <xf numFmtId="0" fontId="9" fillId="0" borderId="23" xfId="0" applyNumberFormat="1" applyFont="1" applyFill="1" applyBorder="1" applyAlignment="1" applyProtection="1">
      <alignment horizontal="left" vertical="center" shrinkToFit="1"/>
    </xf>
    <xf numFmtId="0" fontId="9" fillId="0" borderId="86" xfId="0" applyNumberFormat="1" applyFont="1" applyFill="1" applyBorder="1" applyAlignment="1" applyProtection="1">
      <alignment horizontal="left" vertical="center" shrinkToFit="1"/>
    </xf>
    <xf numFmtId="0" fontId="9" fillId="0" borderId="83" xfId="0" applyNumberFormat="1" applyFont="1" applyFill="1" applyBorder="1" applyAlignment="1" applyProtection="1">
      <alignment horizontal="center" vertical="center"/>
    </xf>
    <xf numFmtId="0" fontId="9" fillId="0" borderId="87" xfId="0" applyNumberFormat="1" applyFont="1" applyFill="1" applyBorder="1" applyAlignment="1" applyProtection="1">
      <alignment horizontal="center" vertical="center"/>
    </xf>
    <xf numFmtId="0" fontId="9" fillId="0" borderId="89" xfId="0" applyNumberFormat="1" applyFont="1" applyFill="1" applyBorder="1" applyAlignment="1" applyProtection="1">
      <alignment horizontal="center" vertical="center"/>
    </xf>
    <xf numFmtId="0" fontId="9" fillId="0" borderId="76" xfId="0" applyNumberFormat="1" applyFont="1" applyFill="1" applyBorder="1" applyAlignment="1" applyProtection="1">
      <alignment horizontal="left" vertical="center" shrinkToFit="1"/>
    </xf>
    <xf numFmtId="0" fontId="9" fillId="0" borderId="77" xfId="0" applyNumberFormat="1" applyFont="1" applyFill="1" applyBorder="1" applyAlignment="1" applyProtection="1">
      <alignment horizontal="left" vertical="center" shrinkToFit="1"/>
    </xf>
    <xf numFmtId="0" fontId="9" fillId="0" borderId="90" xfId="0" applyNumberFormat="1" applyFont="1" applyFill="1" applyBorder="1" applyAlignment="1" applyProtection="1">
      <alignment horizontal="left" vertical="center" shrinkToFit="1"/>
    </xf>
    <xf numFmtId="3" fontId="9" fillId="0" borderId="4" xfId="0" applyNumberFormat="1" applyFont="1" applyFill="1" applyBorder="1" applyAlignment="1" applyProtection="1">
      <alignment horizontal="left" vertical="center" shrinkToFit="1"/>
    </xf>
    <xf numFmtId="3" fontId="9" fillId="0" borderId="23" xfId="0" applyNumberFormat="1" applyFont="1" applyFill="1" applyBorder="1" applyAlignment="1" applyProtection="1">
      <alignment horizontal="left" vertical="center" shrinkToFit="1"/>
    </xf>
    <xf numFmtId="3" fontId="9" fillId="0" borderId="86" xfId="0" applyNumberFormat="1" applyFont="1" applyFill="1" applyBorder="1" applyAlignment="1" applyProtection="1">
      <alignment horizontal="left" vertical="center" shrinkToFit="1"/>
    </xf>
    <xf numFmtId="0" fontId="9" fillId="0" borderId="75" xfId="0" applyNumberFormat="1" applyFont="1" applyFill="1" applyBorder="1" applyAlignment="1" applyProtection="1">
      <alignment horizontal="center" vertical="center"/>
    </xf>
    <xf numFmtId="0" fontId="15" fillId="0" borderId="64" xfId="0" applyNumberFormat="1" applyFont="1" applyBorder="1" applyAlignment="1">
      <alignment horizontal="left" vertical="center"/>
    </xf>
    <xf numFmtId="0" fontId="15" fillId="0" borderId="43" xfId="0" applyNumberFormat="1" applyFont="1" applyBorder="1" applyAlignment="1">
      <alignment horizontal="left" vertical="center"/>
    </xf>
    <xf numFmtId="0" fontId="15" fillId="0" borderId="52" xfId="0" applyNumberFormat="1" applyFont="1" applyBorder="1" applyAlignment="1">
      <alignment horizontal="left" vertical="center"/>
    </xf>
    <xf numFmtId="0" fontId="5" fillId="0" borderId="27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right" vertical="center"/>
    </xf>
    <xf numFmtId="3" fontId="9" fillId="0" borderId="76" xfId="0" applyNumberFormat="1" applyFont="1" applyFill="1" applyBorder="1" applyAlignment="1" applyProtection="1">
      <alignment horizontal="left" vertical="center" wrapText="1" shrinkToFit="1"/>
    </xf>
    <xf numFmtId="3" fontId="9" fillId="0" borderId="77" xfId="0" applyNumberFormat="1" applyFont="1" applyFill="1" applyBorder="1" applyAlignment="1" applyProtection="1">
      <alignment horizontal="left" vertical="center" shrinkToFit="1"/>
    </xf>
    <xf numFmtId="3" fontId="9" fillId="0" borderId="90" xfId="0" applyNumberFormat="1" applyFont="1" applyFill="1" applyBorder="1" applyAlignment="1" applyProtection="1">
      <alignment horizontal="left" vertical="center" shrinkToFit="1"/>
    </xf>
    <xf numFmtId="0" fontId="9" fillId="0" borderId="44" xfId="0" applyNumberFormat="1" applyFont="1" applyFill="1" applyBorder="1" applyAlignment="1" applyProtection="1">
      <alignment horizontal="center" vertical="center"/>
    </xf>
    <xf numFmtId="0" fontId="9" fillId="0" borderId="35" xfId="0" applyNumberFormat="1" applyFont="1" applyFill="1" applyBorder="1" applyAlignment="1" applyProtection="1">
      <alignment horizontal="center" vertical="center"/>
    </xf>
    <xf numFmtId="0" fontId="9" fillId="0" borderId="67" xfId="0" applyNumberFormat="1" applyFont="1" applyFill="1" applyBorder="1" applyAlignment="1" applyProtection="1">
      <alignment horizontal="left" vertical="center" shrinkToFit="1"/>
    </xf>
    <xf numFmtId="0" fontId="9" fillId="0" borderId="68" xfId="0" applyNumberFormat="1" applyFont="1" applyFill="1" applyBorder="1" applyAlignment="1" applyProtection="1">
      <alignment horizontal="left" vertical="center" shrinkToFit="1"/>
    </xf>
    <xf numFmtId="0" fontId="9" fillId="0" borderId="98" xfId="0" applyNumberFormat="1" applyFont="1" applyFill="1" applyBorder="1" applyAlignment="1" applyProtection="1">
      <alignment horizontal="left" vertical="center" shrinkToFit="1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view="pageBreakPreview" zoomScale="75" zoomScaleSheetLayoutView="75" workbookViewId="0">
      <selection activeCell="A7" sqref="A7"/>
    </sheetView>
  </sheetViews>
  <sheetFormatPr defaultRowHeight="13.5" x14ac:dyDescent="0.15"/>
  <cols>
    <col min="1" max="1" width="121.44140625" customWidth="1"/>
  </cols>
  <sheetData>
    <row r="1" spans="1:1" ht="84.75" customHeight="1" x14ac:dyDescent="0.15">
      <c r="A1" s="1"/>
    </row>
    <row r="2" spans="1:1" ht="30" customHeight="1" x14ac:dyDescent="0.15">
      <c r="A2" s="34" t="s">
        <v>214</v>
      </c>
    </row>
    <row r="3" spans="1:1" ht="30" customHeight="1" x14ac:dyDescent="0.4">
      <c r="A3" s="35" t="s">
        <v>279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231" customHeight="1" x14ac:dyDescent="0.3">
      <c r="A6" s="11" t="s">
        <v>292</v>
      </c>
    </row>
    <row r="7" spans="1:1" ht="217.5" customHeight="1" x14ac:dyDescent="0.15">
      <c r="A7" s="2"/>
    </row>
    <row r="8" spans="1:1" ht="30" customHeight="1" x14ac:dyDescent="0.15">
      <c r="A8" s="3" t="s">
        <v>92</v>
      </c>
    </row>
    <row r="9" spans="1:1" ht="30" customHeight="1" x14ac:dyDescent="0.15">
      <c r="A9" s="4" t="s">
        <v>216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19" type="noConversion"/>
  <pageMargins left="0.74803149606299213" right="0.74803149606299213" top="0.98425196850393704" bottom="0.98425196850393704" header="0.51181102362204722" footer="0.51181102362204722"/>
  <pageSetup paperSize="9" scale="80" firstPageNumber="18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view="pageBreakPreview" zoomScaleNormal="100" zoomScaleSheetLayoutView="100" workbookViewId="0">
      <selection activeCell="A6" sqref="A6"/>
    </sheetView>
  </sheetViews>
  <sheetFormatPr defaultRowHeight="13.5" x14ac:dyDescent="0.15"/>
  <cols>
    <col min="1" max="1" width="76" customWidth="1"/>
  </cols>
  <sheetData>
    <row r="1" spans="1:1" ht="30" customHeight="1" x14ac:dyDescent="0.3">
      <c r="A1" s="36" t="s">
        <v>75</v>
      </c>
    </row>
    <row r="2" spans="1:1" ht="30" customHeight="1" x14ac:dyDescent="0.15">
      <c r="A2" s="37"/>
    </row>
    <row r="3" spans="1:1" ht="42.75" customHeight="1" x14ac:dyDescent="0.15">
      <c r="A3" s="38" t="s">
        <v>247</v>
      </c>
    </row>
    <row r="4" spans="1:1" ht="30" customHeight="1" x14ac:dyDescent="0.15">
      <c r="A4" s="38"/>
    </row>
    <row r="5" spans="1:1" ht="30" customHeight="1" x14ac:dyDescent="0.15">
      <c r="A5" s="38" t="s">
        <v>280</v>
      </c>
    </row>
    <row r="6" spans="1:1" ht="30" customHeight="1" x14ac:dyDescent="0.15">
      <c r="A6" s="38"/>
    </row>
    <row r="7" spans="1:1" ht="30" customHeight="1" x14ac:dyDescent="0.15">
      <c r="A7" s="38" t="s">
        <v>0</v>
      </c>
    </row>
    <row r="8" spans="1:1" ht="30" customHeight="1" x14ac:dyDescent="0.15">
      <c r="A8" s="38"/>
    </row>
    <row r="9" spans="1:1" ht="30" customHeight="1" x14ac:dyDescent="0.15">
      <c r="A9" s="38" t="s">
        <v>165</v>
      </c>
    </row>
    <row r="10" spans="1:1" ht="30" customHeight="1" x14ac:dyDescent="0.15">
      <c r="A10" s="38"/>
    </row>
    <row r="11" spans="1:1" ht="30" customHeight="1" x14ac:dyDescent="0.15">
      <c r="A11" s="38" t="s">
        <v>166</v>
      </c>
    </row>
    <row r="12" spans="1:1" ht="30" customHeight="1" x14ac:dyDescent="0.15">
      <c r="A12" s="38"/>
    </row>
    <row r="13" spans="1:1" ht="30" customHeight="1" x14ac:dyDescent="0.15">
      <c r="A13" s="38" t="s">
        <v>219</v>
      </c>
    </row>
    <row r="14" spans="1:1" ht="30" customHeight="1" x14ac:dyDescent="0.15">
      <c r="A14" s="38" t="s">
        <v>220</v>
      </c>
    </row>
    <row r="15" spans="1:1" ht="30" customHeight="1" x14ac:dyDescent="0.15">
      <c r="A15" s="38"/>
    </row>
    <row r="16" spans="1:1" ht="30" customHeight="1" x14ac:dyDescent="0.15">
      <c r="A16" s="38" t="s">
        <v>221</v>
      </c>
    </row>
    <row r="17" spans="1:1" ht="30" customHeight="1" x14ac:dyDescent="0.15">
      <c r="A17" s="37" t="s">
        <v>222</v>
      </c>
    </row>
    <row r="18" spans="1:1" ht="14.25" x14ac:dyDescent="0.15">
      <c r="A18" s="28"/>
    </row>
    <row r="19" spans="1:1" ht="14.25" x14ac:dyDescent="0.15">
      <c r="A19" s="29"/>
    </row>
    <row r="20" spans="1:1" ht="20.25" x14ac:dyDescent="0.25">
      <c r="A20" s="30"/>
    </row>
  </sheetData>
  <phoneticPr fontId="19" type="noConversion"/>
  <pageMargins left="1.1023622047244095" right="0.70866141732283472" top="0.74803149606299213" bottom="0.74803149606299213" header="0.31496062992125984" footer="0.31496062992125984"/>
  <pageSetup paperSize="9" scale="85" firstPageNumber="183" orientation="portrait" useFirstPageNumber="1" r:id="rId1"/>
  <headerFooter>
    <oddFooter>&amp;R참좋은재가노인돌봄센터 (2021. 11.30)</oddFooter>
  </headerFooter>
  <rowBreaks count="1" manualBreakCount="1">
    <brk id="19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"/>
  <sheetViews>
    <sheetView view="pageBreakPreview" zoomScaleNormal="100" zoomScaleSheetLayoutView="100" workbookViewId="0">
      <selection activeCell="E11" sqref="E10:E11"/>
    </sheetView>
  </sheetViews>
  <sheetFormatPr defaultRowHeight="13.5" x14ac:dyDescent="0.15"/>
  <cols>
    <col min="1" max="1" width="14.88671875" style="10" customWidth="1"/>
    <col min="2" max="2" width="15.88671875" style="10" customWidth="1"/>
    <col min="3" max="5" width="13.77734375" style="10" customWidth="1"/>
  </cols>
  <sheetData>
    <row r="1" spans="1:5" ht="39" customHeight="1" x14ac:dyDescent="0.15">
      <c r="A1" s="391" t="s">
        <v>248</v>
      </c>
      <c r="B1" s="392"/>
      <c r="C1" s="392"/>
      <c r="D1" s="392"/>
      <c r="E1" s="393"/>
    </row>
    <row r="2" spans="1:5" ht="20.25" customHeight="1" x14ac:dyDescent="0.15">
      <c r="A2" s="192"/>
      <c r="B2" s="193"/>
      <c r="C2" s="193"/>
      <c r="D2" s="193"/>
      <c r="E2" s="194" t="s">
        <v>121</v>
      </c>
    </row>
    <row r="3" spans="1:5" ht="21" customHeight="1" x14ac:dyDescent="0.15">
      <c r="A3" s="394" t="s">
        <v>101</v>
      </c>
      <c r="B3" s="395"/>
      <c r="C3" s="396"/>
      <c r="D3" s="396"/>
      <c r="E3" s="397"/>
    </row>
    <row r="4" spans="1:5" ht="21" customHeight="1" thickBot="1" x14ac:dyDescent="0.2">
      <c r="A4" s="12" t="s">
        <v>27</v>
      </c>
      <c r="B4" s="129" t="s">
        <v>21</v>
      </c>
      <c r="C4" s="39" t="s">
        <v>250</v>
      </c>
      <c r="D4" s="131" t="s">
        <v>252</v>
      </c>
      <c r="E4" s="130" t="s">
        <v>76</v>
      </c>
    </row>
    <row r="5" spans="1:5" ht="21" customHeight="1" thickTop="1" x14ac:dyDescent="0.15">
      <c r="A5" s="398" t="s">
        <v>79</v>
      </c>
      <c r="B5" s="399"/>
      <c r="C5" s="13">
        <f>C6+C7+C8+C9+C10</f>
        <v>302789900</v>
      </c>
      <c r="D5" s="13">
        <f>D6+D7+D8+D9+D10</f>
        <v>307778000</v>
      </c>
      <c r="E5" s="25">
        <f t="shared" ref="E5:E10" si="0">D5-C5</f>
        <v>4988100</v>
      </c>
    </row>
    <row r="6" spans="1:5" ht="21" customHeight="1" x14ac:dyDescent="0.15">
      <c r="A6" s="31" t="s">
        <v>32</v>
      </c>
      <c r="B6" s="14" t="s">
        <v>32</v>
      </c>
      <c r="C6" s="15">
        <f>세입예산!D6</f>
        <v>263564140</v>
      </c>
      <c r="D6" s="15">
        <f>세입예산!E6</f>
        <v>262761130</v>
      </c>
      <c r="E6" s="16">
        <f t="shared" si="0"/>
        <v>-803010</v>
      </c>
    </row>
    <row r="7" spans="1:5" ht="21" customHeight="1" x14ac:dyDescent="0.15">
      <c r="A7" s="17" t="s">
        <v>34</v>
      </c>
      <c r="B7" s="14" t="s">
        <v>34</v>
      </c>
      <c r="C7" s="15">
        <f>세입예산!D11</f>
        <v>17170900</v>
      </c>
      <c r="D7" s="15">
        <f>세입예산!E11</f>
        <v>22430900</v>
      </c>
      <c r="E7" s="16">
        <f t="shared" si="0"/>
        <v>5260000</v>
      </c>
    </row>
    <row r="8" spans="1:5" ht="21" customHeight="1" x14ac:dyDescent="0.15">
      <c r="A8" s="17" t="s">
        <v>62</v>
      </c>
      <c r="B8" s="14" t="s">
        <v>62</v>
      </c>
      <c r="C8" s="20">
        <f>세입예산!D27</f>
        <v>6000000</v>
      </c>
      <c r="D8" s="20">
        <f>세입예산!E27</f>
        <v>7000000</v>
      </c>
      <c r="E8" s="16">
        <f>D8-C8</f>
        <v>1000000</v>
      </c>
    </row>
    <row r="9" spans="1:5" ht="21" customHeight="1" x14ac:dyDescent="0.15">
      <c r="A9" s="18" t="s">
        <v>96</v>
      </c>
      <c r="B9" s="19" t="s">
        <v>96</v>
      </c>
      <c r="C9" s="20">
        <f>세입예산!D30</f>
        <v>14338882</v>
      </c>
      <c r="D9" s="20">
        <f>세입예산!E30</f>
        <v>14338882</v>
      </c>
      <c r="E9" s="16">
        <f t="shared" si="0"/>
        <v>0</v>
      </c>
    </row>
    <row r="10" spans="1:5" ht="21" customHeight="1" x14ac:dyDescent="0.15">
      <c r="A10" s="21" t="s">
        <v>90</v>
      </c>
      <c r="B10" s="22" t="s">
        <v>97</v>
      </c>
      <c r="C10" s="23">
        <f>세입예산!D34</f>
        <v>1715978</v>
      </c>
      <c r="D10" s="23">
        <f>세입예산!E34</f>
        <v>1247088</v>
      </c>
      <c r="E10" s="24">
        <f t="shared" si="0"/>
        <v>-468890</v>
      </c>
    </row>
    <row r="11" spans="1:5" ht="21" customHeight="1" x14ac:dyDescent="0.15">
      <c r="A11" s="195"/>
      <c r="B11" s="6"/>
      <c r="C11" s="7"/>
      <c r="D11" s="8"/>
      <c r="E11" s="196"/>
    </row>
    <row r="12" spans="1:5" ht="21" customHeight="1" x14ac:dyDescent="0.15">
      <c r="A12" s="197"/>
      <c r="B12" s="198"/>
      <c r="C12" s="198"/>
      <c r="D12" s="198"/>
      <c r="E12" s="194" t="s">
        <v>89</v>
      </c>
    </row>
    <row r="13" spans="1:5" ht="21" customHeight="1" x14ac:dyDescent="0.15">
      <c r="A13" s="394" t="s">
        <v>99</v>
      </c>
      <c r="B13" s="395"/>
      <c r="C13" s="396"/>
      <c r="D13" s="396"/>
      <c r="E13" s="397"/>
    </row>
    <row r="14" spans="1:5" ht="21" customHeight="1" thickBot="1" x14ac:dyDescent="0.2">
      <c r="A14" s="12" t="s">
        <v>27</v>
      </c>
      <c r="B14" s="129" t="s">
        <v>21</v>
      </c>
      <c r="C14" s="39" t="s">
        <v>249</v>
      </c>
      <c r="D14" s="131" t="s">
        <v>251</v>
      </c>
      <c r="E14" s="130" t="s">
        <v>76</v>
      </c>
    </row>
    <row r="15" spans="1:5" ht="21" customHeight="1" thickTop="1" x14ac:dyDescent="0.15">
      <c r="A15" s="398" t="s">
        <v>77</v>
      </c>
      <c r="B15" s="399"/>
      <c r="C15" s="13">
        <f>SUM(C16:C24)</f>
        <v>302789900</v>
      </c>
      <c r="D15" s="13">
        <f>SUM(D16:D24)</f>
        <v>307778000</v>
      </c>
      <c r="E15" s="25">
        <f t="shared" ref="E15:E24" si="1">D15-C15</f>
        <v>4988100</v>
      </c>
    </row>
    <row r="16" spans="1:5" ht="21" customHeight="1" x14ac:dyDescent="0.15">
      <c r="A16" s="400" t="s">
        <v>15</v>
      </c>
      <c r="B16" s="26" t="s">
        <v>110</v>
      </c>
      <c r="C16" s="27">
        <f>세출예산!D7</f>
        <v>213564140</v>
      </c>
      <c r="D16" s="27">
        <f>세출예산!E7</f>
        <v>212412710</v>
      </c>
      <c r="E16" s="66">
        <f t="shared" si="1"/>
        <v>-1151430</v>
      </c>
    </row>
    <row r="17" spans="1:5" ht="21" customHeight="1" x14ac:dyDescent="0.15">
      <c r="A17" s="400"/>
      <c r="B17" s="26" t="s">
        <v>109</v>
      </c>
      <c r="C17" s="27">
        <f>세출예산!D44</f>
        <v>3240000</v>
      </c>
      <c r="D17" s="27">
        <f>세출예산!E44</f>
        <v>2122000</v>
      </c>
      <c r="E17" s="66">
        <f t="shared" si="1"/>
        <v>-1118000</v>
      </c>
    </row>
    <row r="18" spans="1:5" ht="21" customHeight="1" x14ac:dyDescent="0.15">
      <c r="A18" s="400"/>
      <c r="B18" s="133" t="s">
        <v>119</v>
      </c>
      <c r="C18" s="27">
        <f>세출예산!D56</f>
        <v>21050000</v>
      </c>
      <c r="D18" s="27">
        <f>세출예산!E56</f>
        <v>22490000</v>
      </c>
      <c r="E18" s="66">
        <f t="shared" si="1"/>
        <v>1440000</v>
      </c>
    </row>
    <row r="19" spans="1:5" ht="21" customHeight="1" x14ac:dyDescent="0.15">
      <c r="A19" s="299" t="s">
        <v>114</v>
      </c>
      <c r="B19" s="26" t="s">
        <v>112</v>
      </c>
      <c r="C19" s="27">
        <f>세출예산!D78</f>
        <v>3600000</v>
      </c>
      <c r="D19" s="27">
        <f>세출예산!E78</f>
        <v>3600000</v>
      </c>
      <c r="E19" s="66">
        <f t="shared" si="1"/>
        <v>0</v>
      </c>
    </row>
    <row r="20" spans="1:5" ht="21" customHeight="1" x14ac:dyDescent="0.15">
      <c r="A20" s="389" t="s">
        <v>13</v>
      </c>
      <c r="B20" s="71" t="s">
        <v>108</v>
      </c>
      <c r="C20" s="32">
        <f>세출예산!D84</f>
        <v>59062100</v>
      </c>
      <c r="D20" s="32">
        <f>세출예산!E84</f>
        <v>62524140</v>
      </c>
      <c r="E20" s="66">
        <f t="shared" si="1"/>
        <v>3462040</v>
      </c>
    </row>
    <row r="21" spans="1:5" ht="21" customHeight="1" x14ac:dyDescent="0.15">
      <c r="A21" s="390"/>
      <c r="B21" s="136" t="s">
        <v>169</v>
      </c>
      <c r="C21" s="53">
        <f>세출예산!D143</f>
        <v>1170000</v>
      </c>
      <c r="D21" s="53">
        <f>세출예산!E143</f>
        <v>1170000</v>
      </c>
      <c r="E21" s="66">
        <f t="shared" si="1"/>
        <v>0</v>
      </c>
    </row>
    <row r="22" spans="1:5" ht="21" customHeight="1" x14ac:dyDescent="0.15">
      <c r="A22" s="299" t="s">
        <v>162</v>
      </c>
      <c r="B22" s="136" t="s">
        <v>162</v>
      </c>
      <c r="C22" s="53">
        <f>세출예산!D144</f>
        <v>540000</v>
      </c>
      <c r="D22" s="53">
        <f>세출예산!E144</f>
        <v>540000</v>
      </c>
      <c r="E22" s="66">
        <f t="shared" si="1"/>
        <v>0</v>
      </c>
    </row>
    <row r="23" spans="1:5" ht="21" customHeight="1" x14ac:dyDescent="0.15">
      <c r="A23" s="299" t="s">
        <v>113</v>
      </c>
      <c r="B23" s="136" t="s">
        <v>113</v>
      </c>
      <c r="C23" s="53">
        <f>세출예산!D147</f>
        <v>10000</v>
      </c>
      <c r="D23" s="53">
        <f>세출예산!E147</f>
        <v>10000</v>
      </c>
      <c r="E23" s="66">
        <f t="shared" si="1"/>
        <v>0</v>
      </c>
    </row>
    <row r="24" spans="1:5" ht="21" customHeight="1" x14ac:dyDescent="0.15">
      <c r="A24" s="134" t="s">
        <v>84</v>
      </c>
      <c r="B24" s="135" t="s">
        <v>84</v>
      </c>
      <c r="C24" s="51">
        <f>세출예산!D150</f>
        <v>553660</v>
      </c>
      <c r="D24" s="51">
        <f>세출예산!E151</f>
        <v>2909150</v>
      </c>
      <c r="E24" s="301">
        <f t="shared" si="1"/>
        <v>2355490</v>
      </c>
    </row>
    <row r="25" spans="1:5" x14ac:dyDescent="0.15">
      <c r="A25" s="9"/>
      <c r="B25" s="9"/>
    </row>
  </sheetData>
  <mergeCells count="7">
    <mergeCell ref="A20:A21"/>
    <mergeCell ref="A1:E1"/>
    <mergeCell ref="A3:E3"/>
    <mergeCell ref="A5:B5"/>
    <mergeCell ref="A13:E13"/>
    <mergeCell ref="A16:A18"/>
    <mergeCell ref="A15:B15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firstPageNumber="185" orientation="portrait" useFirstPageNumber="1" r:id="rId1"/>
  <headerFooter>
    <oddFooter>&amp;R&amp;"굴림,보통"&amp;9참좋은재가노인돌봄센터 (2021. 11.30)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4"/>
  <sheetViews>
    <sheetView showGridLines="0" view="pageBreakPreview" topLeftCell="A16" zoomScaleNormal="100" zoomScaleSheetLayoutView="100" workbookViewId="0">
      <selection activeCell="E46" sqref="E46"/>
    </sheetView>
  </sheetViews>
  <sheetFormatPr defaultRowHeight="13.5" x14ac:dyDescent="0.15"/>
  <cols>
    <col min="1" max="1" width="8.33203125" style="164" customWidth="1"/>
    <col min="2" max="2" width="9" style="164" customWidth="1"/>
    <col min="3" max="3" width="15.109375" style="164" customWidth="1"/>
    <col min="4" max="6" width="11.21875" style="164" customWidth="1"/>
    <col min="7" max="7" width="8.5546875" style="165" customWidth="1"/>
    <col min="8" max="8" width="19.77734375" style="164" customWidth="1"/>
    <col min="9" max="9" width="8.88671875" style="164" customWidth="1"/>
    <col min="10" max="10" width="3.44140625" style="164" customWidth="1"/>
    <col min="11" max="11" width="3.21875" style="164" customWidth="1"/>
    <col min="12" max="12" width="3.33203125" style="164" customWidth="1"/>
    <col min="13" max="13" width="3.5546875" style="164" customWidth="1"/>
    <col min="14" max="14" width="3" style="164" customWidth="1"/>
    <col min="15" max="15" width="3.33203125" style="164" customWidth="1"/>
    <col min="16" max="16" width="3.5546875" style="164" customWidth="1"/>
    <col min="17" max="17" width="11.21875" style="164" customWidth="1"/>
    <col min="18" max="18" width="19.88671875" style="164" customWidth="1"/>
    <col min="19" max="19" width="8.88671875" style="153"/>
    <col min="20" max="20" width="3.44140625" style="153" customWidth="1"/>
    <col min="21" max="21" width="8.88671875" style="153"/>
    <col min="22" max="22" width="9.5546875" style="153" bestFit="1" customWidth="1"/>
    <col min="23" max="23" width="8.88671875" style="153"/>
  </cols>
  <sheetData>
    <row r="1" spans="1:23" s="164" customFormat="1" ht="20.100000000000001" customHeight="1" x14ac:dyDescent="0.15">
      <c r="A1" s="401" t="s">
        <v>278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182"/>
      <c r="S1" s="284"/>
      <c r="T1" s="284"/>
      <c r="U1" s="284"/>
      <c r="V1" s="284"/>
      <c r="W1" s="284"/>
    </row>
    <row r="2" spans="1:23" s="164" customFormat="1" ht="20.100000000000001" customHeight="1" x14ac:dyDescent="0.15">
      <c r="A2" s="415" t="s">
        <v>100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7"/>
      <c r="S2" s="284"/>
      <c r="T2" s="284"/>
      <c r="U2" s="284"/>
      <c r="V2" s="284"/>
      <c r="W2" s="284"/>
    </row>
    <row r="3" spans="1:23" s="164" customFormat="1" ht="20.100000000000001" customHeight="1" x14ac:dyDescent="0.15">
      <c r="A3" s="403" t="s">
        <v>23</v>
      </c>
      <c r="B3" s="404"/>
      <c r="C3" s="405"/>
      <c r="D3" s="406" t="s">
        <v>250</v>
      </c>
      <c r="E3" s="406" t="s">
        <v>252</v>
      </c>
      <c r="F3" s="408" t="s">
        <v>76</v>
      </c>
      <c r="G3" s="408"/>
      <c r="H3" s="409" t="s">
        <v>33</v>
      </c>
      <c r="I3" s="410"/>
      <c r="J3" s="410"/>
      <c r="K3" s="410"/>
      <c r="L3" s="410"/>
      <c r="M3" s="410"/>
      <c r="N3" s="410"/>
      <c r="O3" s="410"/>
      <c r="P3" s="410"/>
      <c r="Q3" s="411"/>
      <c r="S3" s="284"/>
      <c r="T3" s="284"/>
      <c r="U3" s="284"/>
      <c r="V3" s="284"/>
      <c r="W3" s="284"/>
    </row>
    <row r="4" spans="1:23" s="164" customFormat="1" ht="20.100000000000001" customHeight="1" x14ac:dyDescent="0.15">
      <c r="A4" s="117" t="s">
        <v>14</v>
      </c>
      <c r="B4" s="65" t="s">
        <v>11</v>
      </c>
      <c r="C4" s="65" t="s">
        <v>30</v>
      </c>
      <c r="D4" s="407"/>
      <c r="E4" s="407"/>
      <c r="F4" s="65" t="s">
        <v>20</v>
      </c>
      <c r="G4" s="87" t="s">
        <v>25</v>
      </c>
      <c r="H4" s="412"/>
      <c r="I4" s="413"/>
      <c r="J4" s="413"/>
      <c r="K4" s="413"/>
      <c r="L4" s="413"/>
      <c r="M4" s="413"/>
      <c r="N4" s="413"/>
      <c r="O4" s="413"/>
      <c r="P4" s="413"/>
      <c r="Q4" s="414"/>
      <c r="S4" s="284"/>
      <c r="T4" s="284"/>
      <c r="U4" s="284"/>
      <c r="V4" s="284"/>
      <c r="W4" s="284"/>
    </row>
    <row r="5" spans="1:23" s="164" customFormat="1" ht="20.100000000000001" customHeight="1" x14ac:dyDescent="0.15">
      <c r="A5" s="418" t="s">
        <v>28</v>
      </c>
      <c r="B5" s="419"/>
      <c r="C5" s="420"/>
      <c r="D5" s="118">
        <f>SUM(D6,D11,D27,D30,D34)</f>
        <v>302789900</v>
      </c>
      <c r="E5" s="118">
        <f>E6+E11+E27+E30+E34</f>
        <v>307778000</v>
      </c>
      <c r="F5" s="118">
        <f>E5-D5</f>
        <v>4988100</v>
      </c>
      <c r="G5" s="119">
        <f>E5/D5*100</f>
        <v>101.64737991590869</v>
      </c>
      <c r="H5" s="120"/>
      <c r="I5" s="40"/>
      <c r="J5" s="40"/>
      <c r="K5" s="40"/>
      <c r="L5" s="40"/>
      <c r="M5" s="40"/>
      <c r="N5" s="40"/>
      <c r="O5" s="40"/>
      <c r="P5" s="121"/>
      <c r="Q5" s="146"/>
      <c r="S5" s="284"/>
      <c r="T5" s="284"/>
      <c r="U5" s="284"/>
      <c r="V5" s="284"/>
      <c r="W5" s="284"/>
    </row>
    <row r="6" spans="1:23" s="164" customFormat="1" ht="20.100000000000001" customHeight="1" x14ac:dyDescent="0.15">
      <c r="A6" s="421" t="s">
        <v>32</v>
      </c>
      <c r="B6" s="422"/>
      <c r="C6" s="423"/>
      <c r="D6" s="122">
        <f>D7</f>
        <v>263564140</v>
      </c>
      <c r="E6" s="122">
        <f>E7</f>
        <v>262761130</v>
      </c>
      <c r="F6" s="122">
        <f>E6-D6</f>
        <v>-803010</v>
      </c>
      <c r="G6" s="123">
        <f>E6/D6*100</f>
        <v>99.695326534178747</v>
      </c>
      <c r="H6" s="61"/>
      <c r="I6" s="41" t="s">
        <v>126</v>
      </c>
      <c r="J6" s="41"/>
      <c r="K6" s="41"/>
      <c r="L6" s="41"/>
      <c r="M6" s="41"/>
      <c r="N6" s="41"/>
      <c r="O6" s="41"/>
      <c r="P6" s="124"/>
      <c r="Q6" s="147"/>
      <c r="S6" s="284"/>
      <c r="T6" s="284"/>
      <c r="U6" s="284"/>
      <c r="V6" s="284"/>
      <c r="W6" s="284"/>
    </row>
    <row r="7" spans="1:23" s="164" customFormat="1" ht="20.100000000000001" customHeight="1" x14ac:dyDescent="0.15">
      <c r="A7" s="424"/>
      <c r="B7" s="425" t="s">
        <v>32</v>
      </c>
      <c r="C7" s="423"/>
      <c r="D7" s="69">
        <v>263564140</v>
      </c>
      <c r="E7" s="69">
        <f>E8</f>
        <v>262761130</v>
      </c>
      <c r="F7" s="69">
        <f>E7-D7</f>
        <v>-803010</v>
      </c>
      <c r="G7" s="125">
        <f>E7/D7*100</f>
        <v>99.695326534178747</v>
      </c>
      <c r="H7" s="61"/>
      <c r="I7" s="41"/>
      <c r="J7" s="41"/>
      <c r="K7" s="41"/>
      <c r="L7" s="41"/>
      <c r="M7" s="41"/>
      <c r="N7" s="41"/>
      <c r="O7" s="41"/>
      <c r="P7" s="124"/>
      <c r="Q7" s="147"/>
      <c r="S7" s="284"/>
      <c r="T7" s="284"/>
      <c r="U7" s="284"/>
      <c r="V7" s="284"/>
      <c r="W7" s="284"/>
    </row>
    <row r="8" spans="1:23" s="164" customFormat="1" ht="20.100000000000001" customHeight="1" x14ac:dyDescent="0.15">
      <c r="A8" s="424"/>
      <c r="B8" s="426"/>
      <c r="C8" s="139" t="s">
        <v>103</v>
      </c>
      <c r="D8" s="53">
        <v>263564140</v>
      </c>
      <c r="E8" s="53">
        <f>Q8</f>
        <v>262761130</v>
      </c>
      <c r="F8" s="52">
        <f>E8-D8</f>
        <v>-803010</v>
      </c>
      <c r="G8" s="126">
        <f>E8/D8*100</f>
        <v>99.695326534178747</v>
      </c>
      <c r="H8" s="54" t="s">
        <v>38</v>
      </c>
      <c r="I8" s="42"/>
      <c r="J8" s="42"/>
      <c r="K8" s="42"/>
      <c r="L8" s="42"/>
      <c r="M8" s="42"/>
      <c r="N8" s="42"/>
      <c r="O8" s="42"/>
      <c r="P8" s="209"/>
      <c r="Q8" s="137">
        <f>SUM(Q9+Q10)</f>
        <v>262761130</v>
      </c>
      <c r="S8" s="284"/>
      <c r="T8" s="284"/>
      <c r="U8" s="284"/>
      <c r="V8" s="284"/>
      <c r="W8" s="284"/>
    </row>
    <row r="9" spans="1:23" s="164" customFormat="1" ht="20.100000000000001" customHeight="1" x14ac:dyDescent="0.15">
      <c r="A9" s="424"/>
      <c r="B9" s="426"/>
      <c r="C9" s="139"/>
      <c r="D9" s="44"/>
      <c r="E9" s="207"/>
      <c r="F9" s="45"/>
      <c r="G9" s="88"/>
      <c r="H9" s="46" t="s">
        <v>37</v>
      </c>
      <c r="I9" s="43">
        <f>212761130/4</f>
        <v>53190282.5</v>
      </c>
      <c r="J9" s="43" t="s">
        <v>125</v>
      </c>
      <c r="K9" s="43" t="s">
        <v>167</v>
      </c>
      <c r="L9" s="43">
        <v>4</v>
      </c>
      <c r="M9" s="43" t="s">
        <v>123</v>
      </c>
      <c r="N9" s="43"/>
      <c r="O9" s="43"/>
      <c r="P9" s="285"/>
      <c r="Q9" s="91">
        <f>I9*L9</f>
        <v>212761130</v>
      </c>
      <c r="R9" s="208"/>
      <c r="S9" s="284"/>
      <c r="T9" s="284"/>
      <c r="U9" s="284"/>
      <c r="V9" s="284"/>
      <c r="W9" s="284"/>
    </row>
    <row r="10" spans="1:23" s="164" customFormat="1" ht="20.100000000000001" customHeight="1" x14ac:dyDescent="0.15">
      <c r="A10" s="424"/>
      <c r="B10" s="426"/>
      <c r="C10" s="139"/>
      <c r="D10" s="44"/>
      <c r="E10" s="207"/>
      <c r="F10" s="45"/>
      <c r="G10" s="88"/>
      <c r="H10" s="56" t="s">
        <v>80</v>
      </c>
      <c r="I10" s="48">
        <v>12500000</v>
      </c>
      <c r="J10" s="43" t="s">
        <v>1</v>
      </c>
      <c r="K10" s="43" t="s">
        <v>167</v>
      </c>
      <c r="L10" s="43">
        <v>4</v>
      </c>
      <c r="M10" s="43" t="s">
        <v>10</v>
      </c>
      <c r="N10" s="48"/>
      <c r="O10" s="48"/>
      <c r="P10" s="121"/>
      <c r="Q10" s="91">
        <f>I10*L10</f>
        <v>50000000</v>
      </c>
      <c r="S10" s="284"/>
      <c r="T10" s="284"/>
      <c r="U10" s="284"/>
      <c r="V10" s="284"/>
      <c r="W10" s="284"/>
    </row>
    <row r="11" spans="1:23" s="164" customFormat="1" ht="20.100000000000001" customHeight="1" x14ac:dyDescent="0.15">
      <c r="A11" s="427" t="s">
        <v>34</v>
      </c>
      <c r="B11" s="400"/>
      <c r="C11" s="400"/>
      <c r="D11" s="115">
        <f>D12</f>
        <v>17170900</v>
      </c>
      <c r="E11" s="115">
        <f>E12</f>
        <v>22430900</v>
      </c>
      <c r="F11" s="122">
        <f>E11-D11</f>
        <v>5260000</v>
      </c>
      <c r="G11" s="123">
        <f>E11/D11*100</f>
        <v>130.63322248688186</v>
      </c>
      <c r="H11" s="56"/>
      <c r="I11" s="48"/>
      <c r="J11" s="41"/>
      <c r="K11" s="41"/>
      <c r="L11" s="41"/>
      <c r="M11" s="41"/>
      <c r="N11" s="48"/>
      <c r="O11" s="48"/>
      <c r="P11" s="121"/>
      <c r="Q11" s="147"/>
      <c r="S11" s="284"/>
      <c r="T11" s="284"/>
      <c r="U11" s="284"/>
      <c r="V11" s="284"/>
      <c r="W11" s="284"/>
    </row>
    <row r="12" spans="1:23" s="164" customFormat="1" ht="20.100000000000001" customHeight="1" x14ac:dyDescent="0.15">
      <c r="A12" s="389"/>
      <c r="B12" s="429" t="s">
        <v>34</v>
      </c>
      <c r="C12" s="423"/>
      <c r="D12" s="47">
        <v>17170900</v>
      </c>
      <c r="E12" s="47">
        <f>E13+E22</f>
        <v>22430900</v>
      </c>
      <c r="F12" s="69">
        <f>E12-D12</f>
        <v>5260000</v>
      </c>
      <c r="G12" s="125">
        <f>E12/D12*100</f>
        <v>130.63322248688186</v>
      </c>
      <c r="H12" s="56"/>
      <c r="I12" s="48"/>
      <c r="J12" s="41"/>
      <c r="K12" s="41"/>
      <c r="L12" s="41"/>
      <c r="M12" s="41"/>
      <c r="N12" s="48"/>
      <c r="O12" s="48"/>
      <c r="P12" s="121"/>
      <c r="Q12" s="147"/>
      <c r="S12" s="284"/>
      <c r="T12" s="284"/>
      <c r="U12" s="284"/>
      <c r="V12" s="284"/>
      <c r="W12" s="284"/>
    </row>
    <row r="13" spans="1:23" s="164" customFormat="1" ht="20.100000000000001" customHeight="1" x14ac:dyDescent="0.15">
      <c r="A13" s="424"/>
      <c r="B13" s="432"/>
      <c r="C13" s="85" t="s">
        <v>36</v>
      </c>
      <c r="D13" s="53">
        <v>10870900</v>
      </c>
      <c r="E13" s="53">
        <f>Q13</f>
        <v>14870900</v>
      </c>
      <c r="F13" s="52">
        <f>E13-D13</f>
        <v>4000000</v>
      </c>
      <c r="G13" s="126">
        <f>E13/D13*100</f>
        <v>136.79548151486998</v>
      </c>
      <c r="H13" s="54" t="s">
        <v>36</v>
      </c>
      <c r="I13" s="42"/>
      <c r="J13" s="42"/>
      <c r="K13" s="42"/>
      <c r="L13" s="42"/>
      <c r="M13" s="42"/>
      <c r="N13" s="42"/>
      <c r="O13" s="42"/>
      <c r="P13" s="209"/>
      <c r="Q13" s="137">
        <f>SUM(Q14:Q21)</f>
        <v>14870900</v>
      </c>
      <c r="R13" s="110"/>
      <c r="S13" s="284"/>
      <c r="T13" s="284"/>
      <c r="U13" s="284"/>
      <c r="V13" s="284"/>
      <c r="W13" s="284"/>
    </row>
    <row r="14" spans="1:23" s="164" customFormat="1" ht="20.100000000000001" customHeight="1" x14ac:dyDescent="0.15">
      <c r="A14" s="424"/>
      <c r="B14" s="426"/>
      <c r="C14" s="139"/>
      <c r="D14" s="44"/>
      <c r="E14" s="44"/>
      <c r="F14" s="45"/>
      <c r="G14" s="132"/>
      <c r="H14" s="46" t="s">
        <v>154</v>
      </c>
      <c r="I14" s="43">
        <v>10000</v>
      </c>
      <c r="J14" s="43" t="s">
        <v>125</v>
      </c>
      <c r="K14" s="43" t="s">
        <v>9</v>
      </c>
      <c r="L14" s="43">
        <v>4</v>
      </c>
      <c r="M14" s="43" t="s">
        <v>147</v>
      </c>
      <c r="N14" s="43" t="s">
        <v>9</v>
      </c>
      <c r="O14" s="43">
        <v>12</v>
      </c>
      <c r="P14" s="285" t="s">
        <v>120</v>
      </c>
      <c r="Q14" s="91">
        <f>I14*L14*O14</f>
        <v>480000</v>
      </c>
      <c r="R14" s="110"/>
      <c r="S14" s="284"/>
      <c r="T14" s="284"/>
      <c r="U14" s="284"/>
      <c r="V14" s="284"/>
      <c r="W14" s="284"/>
    </row>
    <row r="15" spans="1:23" s="164" customFormat="1" ht="20.100000000000001" customHeight="1" x14ac:dyDescent="0.15">
      <c r="A15" s="424"/>
      <c r="B15" s="426"/>
      <c r="C15" s="139"/>
      <c r="D15" s="44"/>
      <c r="E15" s="44"/>
      <c r="F15" s="45"/>
      <c r="G15" s="132"/>
      <c r="H15" s="46" t="s">
        <v>207</v>
      </c>
      <c r="I15" s="43">
        <v>5500000</v>
      </c>
      <c r="J15" s="43" t="s">
        <v>125</v>
      </c>
      <c r="K15" s="43" t="s">
        <v>9</v>
      </c>
      <c r="L15" s="43">
        <v>1</v>
      </c>
      <c r="M15" s="43" t="s">
        <v>123</v>
      </c>
      <c r="N15" s="43"/>
      <c r="O15" s="43"/>
      <c r="P15" s="285"/>
      <c r="Q15" s="91">
        <f t="shared" ref="Q15:Q21" si="0">I15*L15</f>
        <v>5500000</v>
      </c>
      <c r="R15" s="110"/>
      <c r="S15" s="284"/>
      <c r="T15" s="284"/>
      <c r="U15" s="284"/>
      <c r="V15" s="284"/>
      <c r="W15" s="284"/>
    </row>
    <row r="16" spans="1:23" s="164" customFormat="1" ht="20.100000000000001" customHeight="1" x14ac:dyDescent="0.15">
      <c r="A16" s="424"/>
      <c r="B16" s="426"/>
      <c r="C16" s="139"/>
      <c r="D16" s="44"/>
      <c r="E16" s="44"/>
      <c r="F16" s="45"/>
      <c r="G16" s="132"/>
      <c r="H16" s="46" t="s">
        <v>226</v>
      </c>
      <c r="I16" s="43">
        <v>711600</v>
      </c>
      <c r="J16" s="43" t="s">
        <v>125</v>
      </c>
      <c r="K16" s="43" t="s">
        <v>9</v>
      </c>
      <c r="L16" s="43">
        <v>1</v>
      </c>
      <c r="M16" s="43" t="s">
        <v>123</v>
      </c>
      <c r="N16" s="43"/>
      <c r="O16" s="43"/>
      <c r="P16" s="285"/>
      <c r="Q16" s="91">
        <f t="shared" si="0"/>
        <v>711600</v>
      </c>
      <c r="R16" s="110"/>
      <c r="S16" s="284"/>
      <c r="T16" s="284"/>
      <c r="U16" s="284"/>
      <c r="V16" s="284"/>
      <c r="W16" s="284"/>
    </row>
    <row r="17" spans="1:23" s="164" customFormat="1" ht="20.100000000000001" customHeight="1" x14ac:dyDescent="0.15">
      <c r="A17" s="424"/>
      <c r="B17" s="426"/>
      <c r="C17" s="139"/>
      <c r="D17" s="44"/>
      <c r="E17" s="44"/>
      <c r="F17" s="45"/>
      <c r="G17" s="132"/>
      <c r="H17" s="46" t="s">
        <v>227</v>
      </c>
      <c r="I17" s="43">
        <v>1179300</v>
      </c>
      <c r="J17" s="43" t="s">
        <v>125</v>
      </c>
      <c r="K17" s="43" t="s">
        <v>9</v>
      </c>
      <c r="L17" s="43">
        <v>1</v>
      </c>
      <c r="M17" s="43" t="s">
        <v>123</v>
      </c>
      <c r="N17" s="43"/>
      <c r="O17" s="43"/>
      <c r="P17" s="285"/>
      <c r="Q17" s="91">
        <f t="shared" si="0"/>
        <v>1179300</v>
      </c>
      <c r="R17" s="110"/>
      <c r="S17" s="284"/>
      <c r="T17" s="284"/>
      <c r="U17" s="284"/>
      <c r="V17" s="284"/>
      <c r="W17" s="284"/>
    </row>
    <row r="18" spans="1:23" s="164" customFormat="1" ht="20.100000000000001" customHeight="1" x14ac:dyDescent="0.15">
      <c r="A18" s="424"/>
      <c r="B18" s="426"/>
      <c r="C18" s="139"/>
      <c r="D18" s="44"/>
      <c r="E18" s="44"/>
      <c r="F18" s="45"/>
      <c r="G18" s="132"/>
      <c r="H18" s="46" t="s">
        <v>230</v>
      </c>
      <c r="I18" s="43">
        <v>500000</v>
      </c>
      <c r="J18" s="43" t="s">
        <v>125</v>
      </c>
      <c r="K18" s="43" t="s">
        <v>9</v>
      </c>
      <c r="L18" s="43">
        <v>1</v>
      </c>
      <c r="M18" s="43" t="s">
        <v>123</v>
      </c>
      <c r="N18" s="43"/>
      <c r="O18" s="43"/>
      <c r="P18" s="285"/>
      <c r="Q18" s="91">
        <f t="shared" si="0"/>
        <v>500000</v>
      </c>
      <c r="R18" s="110"/>
      <c r="S18" s="284"/>
      <c r="T18" s="284"/>
      <c r="U18" s="284"/>
      <c r="V18" s="284"/>
      <c r="W18" s="284"/>
    </row>
    <row r="19" spans="1:23" s="164" customFormat="1" ht="20.100000000000001" customHeight="1" x14ac:dyDescent="0.15">
      <c r="A19" s="424"/>
      <c r="B19" s="426"/>
      <c r="C19" s="139"/>
      <c r="D19" s="44"/>
      <c r="E19" s="44"/>
      <c r="F19" s="45"/>
      <c r="G19" s="132"/>
      <c r="H19" s="46" t="s">
        <v>233</v>
      </c>
      <c r="I19" s="43">
        <v>500000</v>
      </c>
      <c r="J19" s="43" t="s">
        <v>125</v>
      </c>
      <c r="K19" s="43" t="s">
        <v>9</v>
      </c>
      <c r="L19" s="43">
        <v>1</v>
      </c>
      <c r="M19" s="43" t="s">
        <v>123</v>
      </c>
      <c r="N19" s="43"/>
      <c r="O19" s="43"/>
      <c r="P19" s="285"/>
      <c r="Q19" s="91">
        <f t="shared" si="0"/>
        <v>500000</v>
      </c>
      <c r="R19" s="110"/>
      <c r="S19" s="284"/>
      <c r="T19" s="284"/>
      <c r="U19" s="284"/>
      <c r="V19" s="284"/>
      <c r="W19" s="284"/>
    </row>
    <row r="20" spans="1:23" s="164" customFormat="1" ht="20.100000000000001" customHeight="1" x14ac:dyDescent="0.15">
      <c r="A20" s="424"/>
      <c r="B20" s="426"/>
      <c r="C20" s="139"/>
      <c r="D20" s="44"/>
      <c r="E20" s="44"/>
      <c r="F20" s="45"/>
      <c r="G20" s="132"/>
      <c r="H20" s="46" t="s">
        <v>237</v>
      </c>
      <c r="I20" s="43">
        <v>5000000</v>
      </c>
      <c r="J20" s="43" t="s">
        <v>125</v>
      </c>
      <c r="K20" s="43" t="s">
        <v>9</v>
      </c>
      <c r="L20" s="43">
        <v>1</v>
      </c>
      <c r="M20" s="43" t="s">
        <v>123</v>
      </c>
      <c r="N20" s="43"/>
      <c r="O20" s="43"/>
      <c r="P20" s="285"/>
      <c r="Q20" s="91">
        <f t="shared" si="0"/>
        <v>5000000</v>
      </c>
      <c r="R20" s="110"/>
      <c r="S20" s="284"/>
      <c r="T20" s="284"/>
      <c r="U20" s="284"/>
      <c r="V20" s="284"/>
      <c r="W20" s="284"/>
    </row>
    <row r="21" spans="1:23" s="164" customFormat="1" ht="20.100000000000001" customHeight="1" x14ac:dyDescent="0.15">
      <c r="A21" s="424"/>
      <c r="B21" s="426"/>
      <c r="C21" s="340"/>
      <c r="D21" s="47"/>
      <c r="E21" s="47"/>
      <c r="F21" s="55"/>
      <c r="G21" s="180"/>
      <c r="H21" s="56" t="s">
        <v>190</v>
      </c>
      <c r="I21" s="48">
        <v>1000000</v>
      </c>
      <c r="J21" s="48" t="s">
        <v>125</v>
      </c>
      <c r="K21" s="48" t="s">
        <v>167</v>
      </c>
      <c r="L21" s="48">
        <v>1</v>
      </c>
      <c r="M21" s="48" t="s">
        <v>123</v>
      </c>
      <c r="N21" s="48"/>
      <c r="O21" s="48"/>
      <c r="P21" s="121"/>
      <c r="Q21" s="89">
        <f t="shared" si="0"/>
        <v>1000000</v>
      </c>
      <c r="R21" s="110"/>
      <c r="S21" s="284"/>
      <c r="T21" s="284"/>
      <c r="U21" s="284"/>
      <c r="V21" s="284"/>
      <c r="W21" s="284"/>
    </row>
    <row r="22" spans="1:23" s="164" customFormat="1" ht="20.100000000000001" customHeight="1" x14ac:dyDescent="0.15">
      <c r="A22" s="424"/>
      <c r="B22" s="426"/>
      <c r="C22" s="85" t="s">
        <v>40</v>
      </c>
      <c r="D22" s="53">
        <v>6300000</v>
      </c>
      <c r="E22" s="53">
        <f>Q22+Q26</f>
        <v>7560000</v>
      </c>
      <c r="F22" s="52">
        <f>E22-D22</f>
        <v>1260000</v>
      </c>
      <c r="G22" s="126">
        <f>E22/D22*100</f>
        <v>120</v>
      </c>
      <c r="H22" s="54" t="s">
        <v>40</v>
      </c>
      <c r="I22" s="42"/>
      <c r="J22" s="42"/>
      <c r="K22" s="42"/>
      <c r="L22" s="42"/>
      <c r="M22" s="42"/>
      <c r="N22" s="42"/>
      <c r="O22" s="42"/>
      <c r="P22" s="209"/>
      <c r="Q22" s="381">
        <f>SUM(Q23:Q26)</f>
        <v>7020000</v>
      </c>
      <c r="S22" s="284"/>
      <c r="T22" s="284"/>
      <c r="U22" s="284"/>
      <c r="V22" s="284"/>
      <c r="W22" s="284"/>
    </row>
    <row r="23" spans="1:23" s="164" customFormat="1" ht="20.100000000000001" customHeight="1" x14ac:dyDescent="0.15">
      <c r="A23" s="424"/>
      <c r="B23" s="426"/>
      <c r="C23" s="139"/>
      <c r="D23" s="44"/>
      <c r="E23" s="44"/>
      <c r="F23" s="45"/>
      <c r="G23" s="132"/>
      <c r="H23" s="46" t="s">
        <v>40</v>
      </c>
      <c r="I23" s="43">
        <v>440000</v>
      </c>
      <c r="J23" s="43" t="s">
        <v>125</v>
      </c>
      <c r="K23" s="43" t="s">
        <v>167</v>
      </c>
      <c r="L23" s="43">
        <v>12</v>
      </c>
      <c r="M23" s="43" t="s">
        <v>123</v>
      </c>
      <c r="N23" s="43"/>
      <c r="O23" s="43"/>
      <c r="P23" s="285"/>
      <c r="Q23" s="382">
        <f>I23*L23</f>
        <v>5280000</v>
      </c>
      <c r="S23" s="284"/>
      <c r="T23" s="284"/>
      <c r="U23" s="284"/>
      <c r="V23" s="284"/>
      <c r="W23" s="284"/>
    </row>
    <row r="24" spans="1:23" s="164" customFormat="1" ht="20.100000000000001" customHeight="1" x14ac:dyDescent="0.15">
      <c r="A24" s="424"/>
      <c r="B24" s="426"/>
      <c r="C24" s="139"/>
      <c r="D24" s="44"/>
      <c r="E24" s="44"/>
      <c r="F24" s="45"/>
      <c r="G24" s="132"/>
      <c r="H24" s="46" t="s">
        <v>241</v>
      </c>
      <c r="I24" s="43">
        <v>500000</v>
      </c>
      <c r="J24" s="43" t="s">
        <v>125</v>
      </c>
      <c r="K24" s="43" t="s">
        <v>167</v>
      </c>
      <c r="L24" s="43">
        <v>1</v>
      </c>
      <c r="M24" s="43" t="s">
        <v>123</v>
      </c>
      <c r="N24" s="43"/>
      <c r="O24" s="43"/>
      <c r="P24" s="285"/>
      <c r="Q24" s="382">
        <f t="shared" ref="Q24:Q26" si="1">I24*L24</f>
        <v>500000</v>
      </c>
      <c r="S24" s="284"/>
      <c r="T24" s="284"/>
      <c r="U24" s="284"/>
      <c r="V24" s="284"/>
      <c r="W24" s="284"/>
    </row>
    <row r="25" spans="1:23" s="164" customFormat="1" ht="20.100000000000001" customHeight="1" x14ac:dyDescent="0.15">
      <c r="A25" s="424"/>
      <c r="B25" s="426"/>
      <c r="C25" s="139"/>
      <c r="D25" s="44"/>
      <c r="E25" s="44"/>
      <c r="F25" s="45"/>
      <c r="G25" s="132"/>
      <c r="H25" s="46" t="s">
        <v>242</v>
      </c>
      <c r="I25" s="43">
        <v>700000</v>
      </c>
      <c r="J25" s="43" t="s">
        <v>125</v>
      </c>
      <c r="K25" s="43" t="s">
        <v>167</v>
      </c>
      <c r="L25" s="43">
        <v>1</v>
      </c>
      <c r="M25" s="43" t="s">
        <v>123</v>
      </c>
      <c r="N25" s="43"/>
      <c r="O25" s="43"/>
      <c r="P25" s="285"/>
      <c r="Q25" s="382">
        <f t="shared" si="1"/>
        <v>700000</v>
      </c>
      <c r="S25" s="284"/>
      <c r="T25" s="284"/>
      <c r="U25" s="284"/>
      <c r="V25" s="284"/>
      <c r="W25" s="284"/>
    </row>
    <row r="26" spans="1:23" s="164" customFormat="1" ht="19.5" customHeight="1" x14ac:dyDescent="0.15">
      <c r="A26" s="390"/>
      <c r="B26" s="433"/>
      <c r="C26" s="340"/>
      <c r="D26" s="47"/>
      <c r="E26" s="47"/>
      <c r="F26" s="55"/>
      <c r="G26" s="180"/>
      <c r="H26" s="56" t="s">
        <v>243</v>
      </c>
      <c r="I26" s="48">
        <v>270000</v>
      </c>
      <c r="J26" s="48" t="s">
        <v>125</v>
      </c>
      <c r="K26" s="48" t="s">
        <v>9</v>
      </c>
      <c r="L26" s="48">
        <v>2</v>
      </c>
      <c r="M26" s="48" t="s">
        <v>123</v>
      </c>
      <c r="N26" s="48"/>
      <c r="O26" s="48"/>
      <c r="P26" s="121"/>
      <c r="Q26" s="380">
        <f t="shared" si="1"/>
        <v>540000</v>
      </c>
      <c r="S26" s="284"/>
      <c r="T26" s="284"/>
      <c r="U26" s="284"/>
      <c r="V26" s="284"/>
      <c r="W26" s="284"/>
    </row>
    <row r="27" spans="1:23" s="164" customFormat="1" ht="20.100000000000001" customHeight="1" x14ac:dyDescent="0.15">
      <c r="A27" s="427" t="s">
        <v>8</v>
      </c>
      <c r="B27" s="427"/>
      <c r="C27" s="427"/>
      <c r="D27" s="59">
        <f t="shared" ref="D27:F28" si="2">D28</f>
        <v>6000000</v>
      </c>
      <c r="E27" s="59">
        <f t="shared" si="2"/>
        <v>7000000</v>
      </c>
      <c r="F27" s="122">
        <f t="shared" si="2"/>
        <v>1000000</v>
      </c>
      <c r="G27" s="123">
        <f t="shared" ref="G27:G37" si="3">E27/D27*100</f>
        <v>116.66666666666667</v>
      </c>
      <c r="H27" s="56"/>
      <c r="I27" s="48"/>
      <c r="J27" s="41"/>
      <c r="K27" s="41"/>
      <c r="L27" s="41"/>
      <c r="M27" s="41"/>
      <c r="N27" s="41"/>
      <c r="O27" s="41"/>
      <c r="P27" s="121"/>
      <c r="Q27" s="147"/>
      <c r="S27" s="284"/>
      <c r="T27" s="284"/>
      <c r="U27" s="284"/>
      <c r="V27" s="284"/>
      <c r="W27" s="284"/>
    </row>
    <row r="28" spans="1:23" s="164" customFormat="1" ht="20.100000000000001" customHeight="1" x14ac:dyDescent="0.15">
      <c r="A28" s="384"/>
      <c r="B28" s="430" t="s">
        <v>8</v>
      </c>
      <c r="C28" s="431"/>
      <c r="D28" s="51">
        <f t="shared" si="2"/>
        <v>6000000</v>
      </c>
      <c r="E28" s="51">
        <f t="shared" si="2"/>
        <v>7000000</v>
      </c>
      <c r="F28" s="187">
        <f t="shared" si="2"/>
        <v>1000000</v>
      </c>
      <c r="G28" s="188">
        <f t="shared" si="3"/>
        <v>116.66666666666667</v>
      </c>
      <c r="H28" s="289"/>
      <c r="I28" s="263"/>
      <c r="J28" s="263"/>
      <c r="K28" s="263"/>
      <c r="L28" s="263"/>
      <c r="M28" s="263"/>
      <c r="N28" s="263"/>
      <c r="O28" s="263"/>
      <c r="P28" s="306"/>
      <c r="Q28" s="383"/>
      <c r="S28" s="284"/>
      <c r="T28" s="284"/>
      <c r="U28" s="284"/>
      <c r="V28" s="284"/>
      <c r="W28" s="284"/>
    </row>
    <row r="29" spans="1:23" s="164" customFormat="1" ht="20.100000000000001" customHeight="1" x14ac:dyDescent="0.15">
      <c r="A29" s="385"/>
      <c r="B29" s="386"/>
      <c r="C29" s="387" t="s">
        <v>161</v>
      </c>
      <c r="D29" s="310">
        <v>6000000</v>
      </c>
      <c r="E29" s="310">
        <f>Q29</f>
        <v>7000000</v>
      </c>
      <c r="F29" s="287">
        <f t="shared" ref="F29:F38" si="4">E29-D29</f>
        <v>1000000</v>
      </c>
      <c r="G29" s="388">
        <f t="shared" si="3"/>
        <v>116.66666666666667</v>
      </c>
      <c r="H29" s="312" t="s">
        <v>78</v>
      </c>
      <c r="I29" s="313">
        <v>3500000</v>
      </c>
      <c r="J29" s="313" t="s">
        <v>1</v>
      </c>
      <c r="K29" s="313" t="s">
        <v>9</v>
      </c>
      <c r="L29" s="313">
        <v>2</v>
      </c>
      <c r="M29" s="313" t="s">
        <v>10</v>
      </c>
      <c r="N29" s="313"/>
      <c r="O29" s="313"/>
      <c r="P29" s="288"/>
      <c r="Q29" s="314">
        <f>I29*L29</f>
        <v>7000000</v>
      </c>
      <c r="R29" s="167"/>
      <c r="S29" s="284"/>
      <c r="T29" s="284"/>
      <c r="U29" s="284"/>
      <c r="V29" s="284"/>
      <c r="W29" s="284"/>
    </row>
    <row r="30" spans="1:23" s="164" customFormat="1" ht="20.100000000000001" customHeight="1" x14ac:dyDescent="0.15">
      <c r="A30" s="421" t="s">
        <v>7</v>
      </c>
      <c r="B30" s="422"/>
      <c r="C30" s="423"/>
      <c r="D30" s="115">
        <f>D31</f>
        <v>14338882</v>
      </c>
      <c r="E30" s="115">
        <f>E31</f>
        <v>14338882</v>
      </c>
      <c r="F30" s="122">
        <f t="shared" si="4"/>
        <v>0</v>
      </c>
      <c r="G30" s="123">
        <f t="shared" si="3"/>
        <v>100</v>
      </c>
      <c r="H30" s="127"/>
      <c r="I30" s="50"/>
      <c r="J30" s="50"/>
      <c r="K30" s="50"/>
      <c r="L30" s="50"/>
      <c r="M30" s="50"/>
      <c r="N30" s="50"/>
      <c r="O30" s="50"/>
      <c r="P30" s="124"/>
      <c r="Q30" s="163"/>
      <c r="S30" s="284"/>
      <c r="T30" s="284"/>
      <c r="U30" s="284"/>
      <c r="V30" s="284"/>
      <c r="W30" s="284"/>
    </row>
    <row r="31" spans="1:23" s="164" customFormat="1" ht="20.100000000000001" customHeight="1" x14ac:dyDescent="0.15">
      <c r="A31" s="191"/>
      <c r="B31" s="425" t="s">
        <v>7</v>
      </c>
      <c r="C31" s="423"/>
      <c r="D31" s="32">
        <f>D32+D33</f>
        <v>14338882</v>
      </c>
      <c r="E31" s="32">
        <f>E32+E33</f>
        <v>14338882</v>
      </c>
      <c r="F31" s="69">
        <f t="shared" si="4"/>
        <v>0</v>
      </c>
      <c r="G31" s="125">
        <f t="shared" si="3"/>
        <v>100</v>
      </c>
      <c r="H31" s="61"/>
      <c r="I31" s="41"/>
      <c r="J31" s="41"/>
      <c r="K31" s="41"/>
      <c r="L31" s="41"/>
      <c r="M31" s="41"/>
      <c r="N31" s="41"/>
      <c r="O31" s="41"/>
      <c r="P31" s="124"/>
      <c r="Q31" s="163"/>
      <c r="S31" s="284"/>
      <c r="T31" s="284"/>
      <c r="U31" s="284"/>
      <c r="V31" s="284"/>
      <c r="W31" s="284"/>
    </row>
    <row r="32" spans="1:23" s="164" customFormat="1" ht="20.100000000000001" customHeight="1" x14ac:dyDescent="0.15">
      <c r="A32" s="378"/>
      <c r="B32" s="379"/>
      <c r="C32" s="338" t="s">
        <v>49</v>
      </c>
      <c r="D32" s="32">
        <v>1860341</v>
      </c>
      <c r="E32" s="32">
        <f>Q32</f>
        <v>1860341</v>
      </c>
      <c r="F32" s="69">
        <f t="shared" si="4"/>
        <v>0</v>
      </c>
      <c r="G32" s="125">
        <f t="shared" si="3"/>
        <v>100</v>
      </c>
      <c r="H32" s="61" t="s">
        <v>107</v>
      </c>
      <c r="I32" s="41">
        <v>1860341</v>
      </c>
      <c r="J32" s="41" t="s">
        <v>1</v>
      </c>
      <c r="K32" s="41" t="s">
        <v>9</v>
      </c>
      <c r="L32" s="41">
        <v>1</v>
      </c>
      <c r="M32" s="41" t="s">
        <v>10</v>
      </c>
      <c r="N32" s="41"/>
      <c r="O32" s="41"/>
      <c r="P32" s="124"/>
      <c r="Q32" s="163">
        <f t="shared" ref="Q32:Q33" si="5">I32*L32</f>
        <v>1860341</v>
      </c>
      <c r="S32" s="284"/>
      <c r="T32" s="284"/>
      <c r="U32" s="284"/>
      <c r="V32" s="284"/>
      <c r="W32" s="284"/>
    </row>
    <row r="33" spans="1:23" s="164" customFormat="1" ht="20.100000000000001" customHeight="1" x14ac:dyDescent="0.15">
      <c r="A33" s="334"/>
      <c r="B33" s="377"/>
      <c r="C33" s="337" t="s">
        <v>83</v>
      </c>
      <c r="D33" s="47">
        <v>12478541</v>
      </c>
      <c r="E33" s="47">
        <f>Q33</f>
        <v>12478541</v>
      </c>
      <c r="F33" s="55">
        <f t="shared" si="4"/>
        <v>0</v>
      </c>
      <c r="G33" s="357">
        <f t="shared" si="3"/>
        <v>100</v>
      </c>
      <c r="H33" s="56" t="s">
        <v>83</v>
      </c>
      <c r="I33" s="48">
        <v>12478541</v>
      </c>
      <c r="J33" s="48" t="s">
        <v>1</v>
      </c>
      <c r="K33" s="48" t="s">
        <v>9</v>
      </c>
      <c r="L33" s="48">
        <v>1</v>
      </c>
      <c r="M33" s="48" t="s">
        <v>10</v>
      </c>
      <c r="N33" s="48"/>
      <c r="O33" s="48"/>
      <c r="P33" s="121"/>
      <c r="Q33" s="286">
        <f t="shared" si="5"/>
        <v>12478541</v>
      </c>
      <c r="S33" s="284"/>
      <c r="T33" s="284"/>
      <c r="U33" s="284"/>
      <c r="V33" s="284"/>
      <c r="W33" s="284"/>
    </row>
    <row r="34" spans="1:23" s="164" customFormat="1" ht="20.100000000000001" customHeight="1" x14ac:dyDescent="0.15">
      <c r="A34" s="427" t="s">
        <v>19</v>
      </c>
      <c r="B34" s="427"/>
      <c r="C34" s="427"/>
      <c r="D34" s="122">
        <f>D35</f>
        <v>1715978</v>
      </c>
      <c r="E34" s="122">
        <f>E35</f>
        <v>1247088</v>
      </c>
      <c r="F34" s="122">
        <f t="shared" si="4"/>
        <v>-468890</v>
      </c>
      <c r="G34" s="123">
        <f t="shared" si="3"/>
        <v>72.67505760563364</v>
      </c>
      <c r="H34" s="61"/>
      <c r="I34" s="41"/>
      <c r="J34" s="41"/>
      <c r="K34" s="41"/>
      <c r="L34" s="41"/>
      <c r="M34" s="41"/>
      <c r="N34" s="41"/>
      <c r="O34" s="41"/>
      <c r="P34" s="304"/>
      <c r="Q34" s="147"/>
      <c r="S34" s="284"/>
      <c r="T34" s="284"/>
      <c r="U34" s="284"/>
      <c r="V34" s="284"/>
      <c r="W34" s="284"/>
    </row>
    <row r="35" spans="1:23" s="164" customFormat="1" ht="20.100000000000001" customHeight="1" x14ac:dyDescent="0.15">
      <c r="A35" s="49"/>
      <c r="B35" s="428" t="s">
        <v>19</v>
      </c>
      <c r="C35" s="428"/>
      <c r="D35" s="55">
        <f>D36+D38+D37</f>
        <v>1715978</v>
      </c>
      <c r="E35" s="55">
        <f>E36+E38+E37</f>
        <v>1247088</v>
      </c>
      <c r="F35" s="55">
        <f t="shared" si="4"/>
        <v>-468890</v>
      </c>
      <c r="G35" s="180">
        <f t="shared" si="3"/>
        <v>72.67505760563364</v>
      </c>
      <c r="H35" s="120"/>
      <c r="I35" s="40"/>
      <c r="J35" s="40"/>
      <c r="K35" s="40"/>
      <c r="L35" s="40"/>
      <c r="M35" s="40"/>
      <c r="N35" s="40"/>
      <c r="O35" s="40"/>
      <c r="P35" s="121"/>
      <c r="Q35" s="229">
        <f>SUM(Q36:Q38)</f>
        <v>1247088</v>
      </c>
      <c r="S35" s="284"/>
      <c r="T35" s="284"/>
      <c r="U35" s="284"/>
      <c r="V35" s="284"/>
      <c r="W35" s="284"/>
    </row>
    <row r="36" spans="1:23" s="164" customFormat="1" ht="20.100000000000001" customHeight="1" x14ac:dyDescent="0.15">
      <c r="A36" s="290"/>
      <c r="B36" s="57"/>
      <c r="C36" s="337" t="s">
        <v>74</v>
      </c>
      <c r="D36" s="45">
        <v>15978</v>
      </c>
      <c r="E36" s="47">
        <f>Q36</f>
        <v>16399</v>
      </c>
      <c r="F36" s="55">
        <f t="shared" si="4"/>
        <v>421</v>
      </c>
      <c r="G36" s="180">
        <f t="shared" si="3"/>
        <v>102.63487295030667</v>
      </c>
      <c r="H36" s="61" t="s">
        <v>93</v>
      </c>
      <c r="I36" s="41">
        <v>8199.5</v>
      </c>
      <c r="J36" s="48" t="s">
        <v>1</v>
      </c>
      <c r="K36" s="48" t="s">
        <v>167</v>
      </c>
      <c r="L36" s="48">
        <v>2</v>
      </c>
      <c r="M36" s="48" t="s">
        <v>10</v>
      </c>
      <c r="N36" s="48"/>
      <c r="O36" s="48"/>
      <c r="P36" s="121"/>
      <c r="Q36" s="286">
        <f>I36*L36</f>
        <v>16399</v>
      </c>
      <c r="S36" s="284"/>
      <c r="T36" s="284"/>
      <c r="U36" s="284"/>
      <c r="V36" s="284"/>
      <c r="W36" s="284"/>
    </row>
    <row r="37" spans="1:23" s="164" customFormat="1" ht="20.100000000000001" customHeight="1" x14ac:dyDescent="0.15">
      <c r="A37" s="49"/>
      <c r="B37" s="57"/>
      <c r="C37" s="338" t="s">
        <v>124</v>
      </c>
      <c r="D37" s="69">
        <v>200000</v>
      </c>
      <c r="E37" s="44">
        <f>Q37</f>
        <v>30689</v>
      </c>
      <c r="F37" s="55">
        <f t="shared" si="4"/>
        <v>-169311</v>
      </c>
      <c r="G37" s="180">
        <f t="shared" si="3"/>
        <v>15.3445</v>
      </c>
      <c r="H37" s="61" t="s">
        <v>124</v>
      </c>
      <c r="I37" s="41">
        <v>30689</v>
      </c>
      <c r="J37" s="41" t="s">
        <v>125</v>
      </c>
      <c r="K37" s="41" t="s">
        <v>167</v>
      </c>
      <c r="L37" s="41">
        <v>1</v>
      </c>
      <c r="M37" s="41" t="s">
        <v>123</v>
      </c>
      <c r="N37" s="41"/>
      <c r="O37" s="41"/>
      <c r="P37" s="124"/>
      <c r="Q37" s="286">
        <f t="shared" ref="Q37:Q38" si="6">I37*L37</f>
        <v>30689</v>
      </c>
      <c r="T37" s="284"/>
      <c r="U37" s="284"/>
      <c r="V37" s="284"/>
      <c r="W37" s="284"/>
    </row>
    <row r="38" spans="1:23" s="164" customFormat="1" ht="20.100000000000001" customHeight="1" x14ac:dyDescent="0.15">
      <c r="A38" s="353"/>
      <c r="B38" s="70"/>
      <c r="C38" s="305" t="s">
        <v>228</v>
      </c>
      <c r="D38" s="187">
        <v>1500000</v>
      </c>
      <c r="E38" s="51">
        <f>Q38</f>
        <v>1200000</v>
      </c>
      <c r="F38" s="187">
        <f t="shared" si="4"/>
        <v>-300000</v>
      </c>
      <c r="G38" s="354">
        <v>0</v>
      </c>
      <c r="H38" s="289" t="s">
        <v>228</v>
      </c>
      <c r="I38" s="263">
        <v>100000</v>
      </c>
      <c r="J38" s="220" t="s">
        <v>125</v>
      </c>
      <c r="K38" s="220" t="s">
        <v>9</v>
      </c>
      <c r="L38" s="220">
        <v>12</v>
      </c>
      <c r="M38" s="220" t="s">
        <v>147</v>
      </c>
      <c r="N38" s="220"/>
      <c r="O38" s="220"/>
      <c r="P38" s="355"/>
      <c r="Q38" s="286">
        <f t="shared" si="6"/>
        <v>1200000</v>
      </c>
      <c r="T38" s="284"/>
      <c r="U38" s="284"/>
      <c r="V38" s="284"/>
      <c r="W38" s="284"/>
    </row>
    <row r="43" spans="1:23" x14ac:dyDescent="0.15">
      <c r="H43" s="189"/>
      <c r="I43" s="190"/>
    </row>
    <row r="44" spans="1:23" x14ac:dyDescent="0.15">
      <c r="H44" s="165"/>
    </row>
  </sheetData>
  <mergeCells count="22">
    <mergeCell ref="A34:C34"/>
    <mergeCell ref="B35:C35"/>
    <mergeCell ref="A30:C30"/>
    <mergeCell ref="B31:C31"/>
    <mergeCell ref="A11:C11"/>
    <mergeCell ref="B12:C12"/>
    <mergeCell ref="A27:C27"/>
    <mergeCell ref="B28:C28"/>
    <mergeCell ref="B13:B26"/>
    <mergeCell ref="A12:A26"/>
    <mergeCell ref="A5:C5"/>
    <mergeCell ref="A6:C6"/>
    <mergeCell ref="A7:A10"/>
    <mergeCell ref="B7:C7"/>
    <mergeCell ref="B8:B10"/>
    <mergeCell ref="A1:P1"/>
    <mergeCell ref="A3:C3"/>
    <mergeCell ref="D3:D4"/>
    <mergeCell ref="E3:E4"/>
    <mergeCell ref="F3:G3"/>
    <mergeCell ref="H3:Q4"/>
    <mergeCell ref="A2:Q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86" firstPageNumber="187" fitToHeight="0" orientation="landscape" useFirstPageNumber="1" r:id="rId1"/>
  <headerFooter>
    <oddFooter>&amp;R&amp;"굴림,보통"&amp;9참좋은재가노인돌봄센터 (2021. 11.30)</oddFooter>
  </headerFooter>
  <rowBreaks count="1" manualBreakCount="1">
    <brk id="28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161"/>
  <sheetViews>
    <sheetView showGridLines="0" view="pageBreakPreview" zoomScaleNormal="100" zoomScaleSheetLayoutView="100" workbookViewId="0">
      <pane ySplit="4" topLeftCell="A32" activePane="bottomLeft" state="frozen"/>
      <selection pane="bottomLeft" activeCell="H154" sqref="H154"/>
    </sheetView>
  </sheetViews>
  <sheetFormatPr defaultRowHeight="13.5" x14ac:dyDescent="0.15"/>
  <cols>
    <col min="1" max="1" width="7.5546875" style="164" customWidth="1"/>
    <col min="2" max="2" width="8.77734375" style="164" customWidth="1"/>
    <col min="3" max="3" width="12.44140625" style="164" customWidth="1"/>
    <col min="4" max="6" width="11.44140625" style="164" customWidth="1"/>
    <col min="7" max="7" width="8.6640625" style="165" customWidth="1"/>
    <col min="8" max="8" width="29.109375" style="164" customWidth="1"/>
    <col min="9" max="9" width="10.44140625" style="164" customWidth="1"/>
    <col min="10" max="10" width="3.33203125" style="166" customWidth="1"/>
    <col min="11" max="11" width="2.88671875" style="166" customWidth="1"/>
    <col min="12" max="12" width="5.77734375" style="164" customWidth="1"/>
    <col min="13" max="13" width="3.33203125" style="166" customWidth="1"/>
    <col min="14" max="14" width="2.6640625" style="166" customWidth="1"/>
    <col min="15" max="15" width="3" style="176" customWidth="1"/>
    <col min="16" max="16" width="3.6640625" style="166" customWidth="1"/>
    <col min="17" max="17" width="11.6640625" style="164" customWidth="1"/>
    <col min="18" max="18" width="14.77734375" style="208" customWidth="1"/>
    <col min="19" max="19" width="6.88671875" style="225" customWidth="1"/>
    <col min="20" max="20" width="5.88671875" style="226" customWidth="1"/>
    <col min="21" max="21" width="8.21875" style="169" customWidth="1"/>
    <col min="22" max="22" width="10.44140625" style="169" bestFit="1" customWidth="1"/>
  </cols>
  <sheetData>
    <row r="1" spans="1:22" s="157" customFormat="1" ht="20.100000000000001" customHeight="1" x14ac:dyDescent="0.15">
      <c r="A1" s="401" t="s">
        <v>258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182"/>
      <c r="R1" s="155"/>
      <c r="S1" s="156"/>
      <c r="T1" s="168"/>
      <c r="U1" s="168"/>
      <c r="V1" s="168"/>
    </row>
    <row r="2" spans="1:22" s="157" customFormat="1" ht="20.100000000000001" customHeight="1" x14ac:dyDescent="0.15">
      <c r="A2" s="183"/>
      <c r="B2" s="154"/>
      <c r="C2" s="154"/>
      <c r="D2" s="154"/>
      <c r="E2" s="154"/>
      <c r="F2" s="154"/>
      <c r="G2" s="184"/>
      <c r="H2" s="154"/>
      <c r="I2" s="154"/>
      <c r="J2" s="185"/>
      <c r="K2" s="185"/>
      <c r="L2" s="154"/>
      <c r="M2" s="185"/>
      <c r="N2" s="185"/>
      <c r="O2" s="186"/>
      <c r="P2" s="439" t="s">
        <v>100</v>
      </c>
      <c r="Q2" s="417"/>
      <c r="R2" s="155"/>
      <c r="S2" s="156"/>
      <c r="T2" s="168"/>
      <c r="U2" s="168"/>
      <c r="V2" s="168"/>
    </row>
    <row r="3" spans="1:22" s="157" customFormat="1" ht="20.100000000000001" customHeight="1" x14ac:dyDescent="0.15">
      <c r="A3" s="434" t="s">
        <v>23</v>
      </c>
      <c r="B3" s="435"/>
      <c r="C3" s="436"/>
      <c r="D3" s="406" t="s">
        <v>257</v>
      </c>
      <c r="E3" s="406" t="s">
        <v>252</v>
      </c>
      <c r="F3" s="408" t="s">
        <v>76</v>
      </c>
      <c r="G3" s="408"/>
      <c r="H3" s="409" t="s">
        <v>33</v>
      </c>
      <c r="I3" s="410"/>
      <c r="J3" s="410"/>
      <c r="K3" s="410"/>
      <c r="L3" s="410"/>
      <c r="M3" s="410"/>
      <c r="N3" s="410"/>
      <c r="O3" s="410"/>
      <c r="P3" s="410"/>
      <c r="Q3" s="437"/>
      <c r="R3" s="155"/>
      <c r="S3" s="156"/>
      <c r="T3" s="168"/>
      <c r="U3" s="168"/>
      <c r="V3" s="168"/>
    </row>
    <row r="4" spans="1:22" s="157" customFormat="1" ht="20.100000000000001" customHeight="1" thickBot="1" x14ac:dyDescent="0.2">
      <c r="A4" s="158" t="s">
        <v>14</v>
      </c>
      <c r="B4" s="159" t="s">
        <v>11</v>
      </c>
      <c r="C4" s="159" t="s">
        <v>30</v>
      </c>
      <c r="D4" s="407"/>
      <c r="E4" s="407"/>
      <c r="F4" s="65" t="s">
        <v>20</v>
      </c>
      <c r="G4" s="87" t="s">
        <v>22</v>
      </c>
      <c r="H4" s="412"/>
      <c r="I4" s="413"/>
      <c r="J4" s="413"/>
      <c r="K4" s="413"/>
      <c r="L4" s="413"/>
      <c r="M4" s="413"/>
      <c r="N4" s="413"/>
      <c r="O4" s="413"/>
      <c r="P4" s="413"/>
      <c r="Q4" s="438"/>
      <c r="R4" s="155"/>
      <c r="S4" s="156"/>
      <c r="T4" s="168"/>
      <c r="U4" s="168"/>
      <c r="V4" s="168"/>
    </row>
    <row r="5" spans="1:22" s="157" customFormat="1" ht="20.100000000000001" customHeight="1" thickTop="1" x14ac:dyDescent="0.15">
      <c r="A5" s="448" t="s">
        <v>28</v>
      </c>
      <c r="B5" s="449"/>
      <c r="C5" s="450"/>
      <c r="D5" s="72">
        <f>D6+D78+D82+D147+D150+D144</f>
        <v>302789900</v>
      </c>
      <c r="E5" s="72">
        <f>E6+E78+E82+E147+E150+E144</f>
        <v>307778000</v>
      </c>
      <c r="F5" s="72">
        <f>E5-D5</f>
        <v>4988100</v>
      </c>
      <c r="G5" s="106">
        <f>E5/D5*100</f>
        <v>101.64737991590869</v>
      </c>
      <c r="H5" s="73"/>
      <c r="I5" s="74"/>
      <c r="J5" s="92"/>
      <c r="K5" s="92"/>
      <c r="L5" s="74"/>
      <c r="M5" s="92"/>
      <c r="N5" s="92"/>
      <c r="O5" s="170"/>
      <c r="P5" s="99"/>
      <c r="Q5" s="160"/>
      <c r="R5" s="155"/>
      <c r="S5" s="156"/>
      <c r="T5" s="168"/>
      <c r="U5" s="168"/>
      <c r="V5" s="168"/>
    </row>
    <row r="6" spans="1:22" s="157" customFormat="1" ht="20.100000000000001" customHeight="1" x14ac:dyDescent="0.15">
      <c r="A6" s="443" t="s">
        <v>15</v>
      </c>
      <c r="B6" s="444"/>
      <c r="C6" s="445"/>
      <c r="D6" s="75">
        <f>SUM(D7,D44,D56)</f>
        <v>237854140</v>
      </c>
      <c r="E6" s="75">
        <f>SUM(E7,E44,E56)</f>
        <v>237024710</v>
      </c>
      <c r="F6" s="75">
        <f>E6-D6</f>
        <v>-829430</v>
      </c>
      <c r="G6" s="106">
        <f>E6/D6*100</f>
        <v>99.651286288310985</v>
      </c>
      <c r="H6" s="76"/>
      <c r="I6" s="67"/>
      <c r="J6" s="93"/>
      <c r="K6" s="93"/>
      <c r="L6" s="67"/>
      <c r="M6" s="93"/>
      <c r="N6" s="93"/>
      <c r="O6" s="171"/>
      <c r="P6" s="100"/>
      <c r="Q6" s="161"/>
      <c r="R6" s="155"/>
      <c r="S6" s="156"/>
      <c r="T6" s="168"/>
      <c r="U6" s="168"/>
      <c r="V6" s="168"/>
    </row>
    <row r="7" spans="1:22" s="157" customFormat="1" ht="20.100000000000001" customHeight="1" x14ac:dyDescent="0.15">
      <c r="A7" s="112"/>
      <c r="B7" s="446" t="s">
        <v>6</v>
      </c>
      <c r="C7" s="447"/>
      <c r="D7" s="77">
        <f>D8+D19+D36+D38</f>
        <v>213564140</v>
      </c>
      <c r="E7" s="77">
        <f>SUM(E8,E19,E36,E38)</f>
        <v>212412710</v>
      </c>
      <c r="F7" s="77">
        <f>E7-D7</f>
        <v>-1151430</v>
      </c>
      <c r="G7" s="107">
        <f>E7/D7*100</f>
        <v>99.460850496717285</v>
      </c>
      <c r="H7" s="76"/>
      <c r="I7" s="78"/>
      <c r="J7" s="93"/>
      <c r="K7" s="93"/>
      <c r="L7" s="67"/>
      <c r="M7" s="93"/>
      <c r="N7" s="93"/>
      <c r="O7" s="171"/>
      <c r="P7" s="100"/>
      <c r="Q7" s="161"/>
      <c r="R7" s="155"/>
      <c r="S7" s="156"/>
      <c r="T7" s="168"/>
      <c r="U7" s="168"/>
      <c r="V7" s="168"/>
    </row>
    <row r="8" spans="1:22" s="157" customFormat="1" ht="20.100000000000001" customHeight="1" x14ac:dyDescent="0.15">
      <c r="A8" s="113"/>
      <c r="B8" s="256"/>
      <c r="C8" s="79" t="s">
        <v>26</v>
      </c>
      <c r="D8" s="257">
        <v>161584600</v>
      </c>
      <c r="E8" s="257">
        <f>Q8</f>
        <v>161584600</v>
      </c>
      <c r="F8" s="52">
        <f>E8-D8</f>
        <v>0</v>
      </c>
      <c r="G8" s="258">
        <f>E8/D8*100</f>
        <v>100</v>
      </c>
      <c r="H8" s="259" t="s">
        <v>138</v>
      </c>
      <c r="I8" s="259"/>
      <c r="J8" s="260"/>
      <c r="K8" s="260"/>
      <c r="L8" s="259"/>
      <c r="M8" s="260"/>
      <c r="N8" s="260"/>
      <c r="O8" s="172"/>
      <c r="P8" s="261"/>
      <c r="Q8" s="333">
        <f>SUM(Q9:Q18)</f>
        <v>161584600</v>
      </c>
      <c r="R8" s="155"/>
      <c r="S8" s="156"/>
      <c r="T8" s="168"/>
      <c r="U8" s="168"/>
      <c r="V8" s="168"/>
    </row>
    <row r="9" spans="1:22" s="157" customFormat="1" ht="20.100000000000001" customHeight="1" x14ac:dyDescent="0.15">
      <c r="A9" s="113"/>
      <c r="B9" s="114"/>
      <c r="C9" s="79"/>
      <c r="D9" s="80"/>
      <c r="E9" s="154"/>
      <c r="F9" s="81"/>
      <c r="G9" s="108"/>
      <c r="H9" s="68" t="s">
        <v>143</v>
      </c>
      <c r="I9" s="82">
        <v>3041100</v>
      </c>
      <c r="J9" s="94" t="s">
        <v>1</v>
      </c>
      <c r="K9" s="94" t="s">
        <v>9</v>
      </c>
      <c r="L9" s="82">
        <v>5</v>
      </c>
      <c r="M9" s="94" t="s">
        <v>5</v>
      </c>
      <c r="N9" s="94" t="s">
        <v>9</v>
      </c>
      <c r="O9" s="173">
        <v>1</v>
      </c>
      <c r="P9" s="101" t="s">
        <v>12</v>
      </c>
      <c r="Q9" s="90">
        <f t="shared" ref="Q9:Q14" si="0">I9*L9</f>
        <v>15205500</v>
      </c>
      <c r="R9" s="155"/>
      <c r="S9" s="156"/>
      <c r="T9" s="155"/>
      <c r="U9" s="168"/>
      <c r="V9" s="155"/>
    </row>
    <row r="10" spans="1:22" s="157" customFormat="1" ht="20.100000000000001" customHeight="1" x14ac:dyDescent="0.15">
      <c r="A10" s="113"/>
      <c r="B10" s="114"/>
      <c r="C10" s="79"/>
      <c r="D10" s="80"/>
      <c r="E10" s="154"/>
      <c r="F10" s="81"/>
      <c r="G10" s="108"/>
      <c r="H10" s="68" t="s">
        <v>191</v>
      </c>
      <c r="I10" s="82">
        <v>3144200</v>
      </c>
      <c r="J10" s="94" t="s">
        <v>1</v>
      </c>
      <c r="K10" s="94" t="s">
        <v>9</v>
      </c>
      <c r="L10" s="82">
        <v>7</v>
      </c>
      <c r="M10" s="94" t="s">
        <v>5</v>
      </c>
      <c r="N10" s="94" t="s">
        <v>9</v>
      </c>
      <c r="O10" s="173">
        <v>1</v>
      </c>
      <c r="P10" s="101" t="s">
        <v>12</v>
      </c>
      <c r="Q10" s="90">
        <f t="shared" si="0"/>
        <v>22009400</v>
      </c>
      <c r="R10" s="155"/>
      <c r="S10" s="156"/>
      <c r="T10" s="155"/>
      <c r="U10" s="168"/>
      <c r="V10" s="168"/>
    </row>
    <row r="11" spans="1:22" s="157" customFormat="1" ht="20.100000000000001" customHeight="1" x14ac:dyDescent="0.15">
      <c r="A11" s="113"/>
      <c r="B11" s="114"/>
      <c r="C11" s="79"/>
      <c r="D11" s="80"/>
      <c r="E11" s="154"/>
      <c r="F11" s="81"/>
      <c r="G11" s="108"/>
      <c r="H11" s="68" t="s">
        <v>144</v>
      </c>
      <c r="I11" s="82">
        <v>2863500</v>
      </c>
      <c r="J11" s="94" t="s">
        <v>125</v>
      </c>
      <c r="K11" s="94" t="s">
        <v>9</v>
      </c>
      <c r="L11" s="82">
        <v>4</v>
      </c>
      <c r="M11" s="94" t="s">
        <v>120</v>
      </c>
      <c r="N11" s="94" t="s">
        <v>9</v>
      </c>
      <c r="O11" s="173">
        <v>1</v>
      </c>
      <c r="P11" s="101" t="s">
        <v>147</v>
      </c>
      <c r="Q11" s="90">
        <f>I11*L11*O11</f>
        <v>11454000</v>
      </c>
      <c r="R11" s="155"/>
      <c r="S11" s="156"/>
      <c r="T11" s="155"/>
      <c r="U11" s="168"/>
      <c r="V11" s="168"/>
    </row>
    <row r="12" spans="1:22" s="157" customFormat="1" ht="20.100000000000001" customHeight="1" x14ac:dyDescent="0.15">
      <c r="A12" s="113"/>
      <c r="B12" s="114"/>
      <c r="C12" s="79"/>
      <c r="D12" s="80"/>
      <c r="E12" s="154"/>
      <c r="F12" s="83"/>
      <c r="G12" s="109"/>
      <c r="H12" s="68" t="s">
        <v>145</v>
      </c>
      <c r="I12" s="82">
        <v>2942500</v>
      </c>
      <c r="J12" s="94" t="s">
        <v>1</v>
      </c>
      <c r="K12" s="94" t="s">
        <v>9</v>
      </c>
      <c r="L12" s="82">
        <v>8</v>
      </c>
      <c r="M12" s="94" t="s">
        <v>5</v>
      </c>
      <c r="N12" s="94" t="s">
        <v>9</v>
      </c>
      <c r="O12" s="173">
        <v>1</v>
      </c>
      <c r="P12" s="101" t="s">
        <v>12</v>
      </c>
      <c r="Q12" s="90">
        <f t="shared" si="0"/>
        <v>23540000</v>
      </c>
      <c r="R12" s="155"/>
      <c r="S12" s="156"/>
      <c r="T12" s="155"/>
      <c r="U12" s="168"/>
      <c r="V12" s="168"/>
    </row>
    <row r="13" spans="1:22" s="157" customFormat="1" ht="20.100000000000001" customHeight="1" x14ac:dyDescent="0.15">
      <c r="A13" s="113"/>
      <c r="B13" s="114"/>
      <c r="C13" s="79"/>
      <c r="D13" s="80"/>
      <c r="E13" s="154"/>
      <c r="F13" s="83"/>
      <c r="G13" s="109"/>
      <c r="H13" s="68" t="s">
        <v>145</v>
      </c>
      <c r="I13" s="82">
        <v>2942500</v>
      </c>
      <c r="J13" s="94" t="s">
        <v>125</v>
      </c>
      <c r="K13" s="94" t="s">
        <v>9</v>
      </c>
      <c r="L13" s="82">
        <v>5</v>
      </c>
      <c r="M13" s="94" t="s">
        <v>120</v>
      </c>
      <c r="N13" s="94" t="s">
        <v>9</v>
      </c>
      <c r="O13" s="174">
        <v>1</v>
      </c>
      <c r="P13" s="101" t="s">
        <v>147</v>
      </c>
      <c r="Q13" s="90">
        <f>I13*L13*O13</f>
        <v>14712500</v>
      </c>
      <c r="R13" s="155"/>
      <c r="S13" s="156"/>
      <c r="T13" s="155"/>
      <c r="U13" s="168"/>
      <c r="V13" s="168"/>
    </row>
    <row r="14" spans="1:22" s="157" customFormat="1" ht="20.100000000000001" customHeight="1" x14ac:dyDescent="0.15">
      <c r="A14" s="113"/>
      <c r="B14" s="114"/>
      <c r="C14" s="139"/>
      <c r="D14" s="44"/>
      <c r="E14" s="154"/>
      <c r="F14" s="45"/>
      <c r="G14" s="88"/>
      <c r="H14" s="68" t="s">
        <v>192</v>
      </c>
      <c r="I14" s="43">
        <v>3018400</v>
      </c>
      <c r="J14" s="94" t="s">
        <v>1</v>
      </c>
      <c r="K14" s="94" t="s">
        <v>9</v>
      </c>
      <c r="L14" s="43">
        <v>7</v>
      </c>
      <c r="M14" s="94" t="s">
        <v>5</v>
      </c>
      <c r="N14" s="94" t="s">
        <v>9</v>
      </c>
      <c r="O14" s="173">
        <v>1</v>
      </c>
      <c r="P14" s="102" t="s">
        <v>12</v>
      </c>
      <c r="Q14" s="90">
        <f t="shared" si="0"/>
        <v>21128800</v>
      </c>
      <c r="R14" s="155"/>
      <c r="S14" s="156"/>
      <c r="T14" s="179"/>
      <c r="U14" s="155"/>
      <c r="V14" s="155"/>
    </row>
    <row r="15" spans="1:22" s="157" customFormat="1" ht="20.100000000000001" customHeight="1" x14ac:dyDescent="0.15">
      <c r="A15" s="113"/>
      <c r="B15" s="114"/>
      <c r="C15" s="139"/>
      <c r="D15" s="44"/>
      <c r="E15" s="154"/>
      <c r="F15" s="45"/>
      <c r="G15" s="88"/>
      <c r="H15" s="68" t="s">
        <v>193</v>
      </c>
      <c r="I15" s="43">
        <v>2574800</v>
      </c>
      <c r="J15" s="94" t="s">
        <v>1</v>
      </c>
      <c r="K15" s="94" t="s">
        <v>9</v>
      </c>
      <c r="L15" s="43">
        <v>6</v>
      </c>
      <c r="M15" s="94" t="s">
        <v>146</v>
      </c>
      <c r="N15" s="94" t="s">
        <v>9</v>
      </c>
      <c r="O15" s="173">
        <v>1</v>
      </c>
      <c r="P15" s="102" t="s">
        <v>147</v>
      </c>
      <c r="Q15" s="90">
        <f t="shared" ref="Q15:Q18" si="1">I15*L15*O15</f>
        <v>15448800</v>
      </c>
      <c r="R15" s="155"/>
      <c r="S15" s="156"/>
      <c r="T15" s="168"/>
      <c r="U15" s="168"/>
      <c r="V15" s="168"/>
    </row>
    <row r="16" spans="1:22" s="157" customFormat="1" ht="20.100000000000001" customHeight="1" x14ac:dyDescent="0.15">
      <c r="A16" s="113"/>
      <c r="B16" s="114"/>
      <c r="C16" s="139"/>
      <c r="D16" s="44"/>
      <c r="E16" s="154"/>
      <c r="F16" s="45"/>
      <c r="G16" s="88"/>
      <c r="H16" s="68" t="s">
        <v>194</v>
      </c>
      <c r="I16" s="43">
        <v>2113700</v>
      </c>
      <c r="J16" s="94" t="s">
        <v>125</v>
      </c>
      <c r="K16" s="94" t="s">
        <v>9</v>
      </c>
      <c r="L16" s="43">
        <v>6</v>
      </c>
      <c r="M16" s="94" t="s">
        <v>120</v>
      </c>
      <c r="N16" s="94" t="s">
        <v>9</v>
      </c>
      <c r="O16" s="173">
        <v>1</v>
      </c>
      <c r="P16" s="102" t="s">
        <v>147</v>
      </c>
      <c r="Q16" s="90">
        <f t="shared" si="1"/>
        <v>12682200</v>
      </c>
      <c r="R16" s="155"/>
      <c r="S16" s="156"/>
      <c r="T16" s="168"/>
      <c r="U16" s="168"/>
      <c r="V16" s="168"/>
    </row>
    <row r="17" spans="1:22" s="157" customFormat="1" ht="20.100000000000001" customHeight="1" x14ac:dyDescent="0.15">
      <c r="A17" s="113"/>
      <c r="B17" s="114"/>
      <c r="C17" s="139"/>
      <c r="D17" s="44"/>
      <c r="E17" s="154"/>
      <c r="F17" s="45"/>
      <c r="G17" s="88"/>
      <c r="H17" s="68" t="s">
        <v>155</v>
      </c>
      <c r="I17" s="43">
        <v>2082800</v>
      </c>
      <c r="J17" s="94" t="s">
        <v>125</v>
      </c>
      <c r="K17" s="94" t="s">
        <v>9</v>
      </c>
      <c r="L17" s="43">
        <v>6</v>
      </c>
      <c r="M17" s="82" t="s">
        <v>120</v>
      </c>
      <c r="N17" s="94" t="s">
        <v>9</v>
      </c>
      <c r="O17" s="173">
        <v>1</v>
      </c>
      <c r="P17" s="102" t="s">
        <v>147</v>
      </c>
      <c r="Q17" s="90">
        <f t="shared" si="1"/>
        <v>12496800</v>
      </c>
      <c r="R17" s="155"/>
      <c r="S17" s="156"/>
      <c r="T17" s="168"/>
      <c r="U17" s="168"/>
      <c r="V17" s="168"/>
    </row>
    <row r="18" spans="1:22" s="157" customFormat="1" ht="20.100000000000001" customHeight="1" x14ac:dyDescent="0.15">
      <c r="A18" s="113"/>
      <c r="B18" s="114"/>
      <c r="C18" s="139"/>
      <c r="D18" s="44"/>
      <c r="E18" s="154"/>
      <c r="F18" s="45"/>
      <c r="G18" s="88"/>
      <c r="H18" s="68" t="s">
        <v>195</v>
      </c>
      <c r="I18" s="43">
        <v>2151100</v>
      </c>
      <c r="J18" s="94" t="s">
        <v>125</v>
      </c>
      <c r="K18" s="94" t="s">
        <v>9</v>
      </c>
      <c r="L18" s="43">
        <v>6</v>
      </c>
      <c r="M18" s="82" t="s">
        <v>120</v>
      </c>
      <c r="N18" s="94" t="s">
        <v>9</v>
      </c>
      <c r="O18" s="173">
        <v>1</v>
      </c>
      <c r="P18" s="102" t="s">
        <v>147</v>
      </c>
      <c r="Q18" s="211">
        <f t="shared" si="1"/>
        <v>12906600</v>
      </c>
      <c r="R18" s="155"/>
      <c r="S18" s="156"/>
      <c r="T18" s="168"/>
      <c r="U18" s="168"/>
      <c r="V18" s="168"/>
    </row>
    <row r="19" spans="1:22" s="157" customFormat="1" ht="20.100000000000001" customHeight="1" x14ac:dyDescent="0.15">
      <c r="A19" s="86"/>
      <c r="B19" s="84"/>
      <c r="C19" s="85" t="s">
        <v>102</v>
      </c>
      <c r="D19" s="53">
        <v>18164760</v>
      </c>
      <c r="E19" s="53">
        <f>Q19</f>
        <v>17784760</v>
      </c>
      <c r="F19" s="52">
        <f>E19-D19</f>
        <v>-380000</v>
      </c>
      <c r="G19" s="258">
        <f>E19/D19*100</f>
        <v>97.908037320614199</v>
      </c>
      <c r="H19" s="259" t="s">
        <v>139</v>
      </c>
      <c r="I19" s="42"/>
      <c r="J19" s="95"/>
      <c r="K19" s="95"/>
      <c r="L19" s="42"/>
      <c r="M19" s="95"/>
      <c r="N19" s="95"/>
      <c r="O19" s="172"/>
      <c r="P19" s="103"/>
      <c r="Q19" s="333">
        <f>Q20+Q31</f>
        <v>17784760</v>
      </c>
      <c r="R19" s="155"/>
      <c r="S19" s="156"/>
      <c r="T19" s="168"/>
      <c r="U19" s="168"/>
      <c r="V19" s="168"/>
    </row>
    <row r="20" spans="1:22" s="157" customFormat="1" ht="20.100000000000001" customHeight="1" x14ac:dyDescent="0.15">
      <c r="A20" s="86"/>
      <c r="B20" s="84"/>
      <c r="C20" s="139"/>
      <c r="D20" s="44"/>
      <c r="E20" s="154"/>
      <c r="F20" s="45"/>
      <c r="G20" s="88"/>
      <c r="H20" s="46" t="s">
        <v>58</v>
      </c>
      <c r="I20" s="43"/>
      <c r="J20" s="96"/>
      <c r="K20" s="96"/>
      <c r="L20" s="43"/>
      <c r="M20" s="96"/>
      <c r="N20" s="96"/>
      <c r="O20" s="173"/>
      <c r="P20" s="102"/>
      <c r="Q20" s="91">
        <f>SUM(Q21:Q30)</f>
        <v>16124760</v>
      </c>
      <c r="R20" s="155"/>
      <c r="S20" s="156"/>
      <c r="T20" s="168"/>
      <c r="U20" s="168"/>
      <c r="V20" s="168"/>
    </row>
    <row r="21" spans="1:22" s="157" customFormat="1" ht="20.100000000000001" customHeight="1" x14ac:dyDescent="0.15">
      <c r="A21" s="86"/>
      <c r="B21" s="84"/>
      <c r="C21" s="139"/>
      <c r="D21" s="44"/>
      <c r="E21" s="154"/>
      <c r="F21" s="45"/>
      <c r="G21" s="88"/>
      <c r="H21" s="46" t="str">
        <f>H9</f>
        <v>*시설장(10호봉 : 과장)</v>
      </c>
      <c r="I21" s="43">
        <f t="shared" ref="I21:I30" si="2">I9*60%</f>
        <v>1824660</v>
      </c>
      <c r="J21" s="96" t="s">
        <v>1</v>
      </c>
      <c r="K21" s="96" t="s">
        <v>9</v>
      </c>
      <c r="L21" s="43">
        <v>1</v>
      </c>
      <c r="M21" s="96" t="s">
        <v>5</v>
      </c>
      <c r="N21" s="96" t="s">
        <v>9</v>
      </c>
      <c r="O21" s="173">
        <v>1</v>
      </c>
      <c r="P21" s="102" t="s">
        <v>12</v>
      </c>
      <c r="Q21" s="91">
        <f>I21*L21*O21</f>
        <v>1824660</v>
      </c>
      <c r="R21" s="155"/>
      <c r="S21" s="156"/>
      <c r="T21" s="168"/>
      <c r="U21" s="168"/>
      <c r="V21" s="168"/>
    </row>
    <row r="22" spans="1:22" s="157" customFormat="1" ht="20.100000000000001" customHeight="1" x14ac:dyDescent="0.15">
      <c r="A22" s="86"/>
      <c r="B22" s="84"/>
      <c r="C22" s="139"/>
      <c r="D22" s="44"/>
      <c r="E22" s="154"/>
      <c r="F22" s="45"/>
      <c r="G22" s="88"/>
      <c r="H22" s="46" t="str">
        <f t="shared" ref="H22:H30" si="3">H10</f>
        <v>*시설장(11호봉 : 과장)</v>
      </c>
      <c r="I22" s="43">
        <f t="shared" si="2"/>
        <v>1886520</v>
      </c>
      <c r="J22" s="96" t="s">
        <v>1</v>
      </c>
      <c r="K22" s="96" t="s">
        <v>9</v>
      </c>
      <c r="L22" s="43">
        <v>1</v>
      </c>
      <c r="M22" s="96" t="s">
        <v>5</v>
      </c>
      <c r="N22" s="96" t="s">
        <v>9</v>
      </c>
      <c r="O22" s="173">
        <v>1</v>
      </c>
      <c r="P22" s="102" t="s">
        <v>12</v>
      </c>
      <c r="Q22" s="91">
        <f t="shared" ref="Q22:Q30" si="4">I22*L22*O22</f>
        <v>1886520</v>
      </c>
      <c r="R22" s="155"/>
      <c r="S22" s="156"/>
      <c r="T22" s="168"/>
      <c r="U22" s="168"/>
      <c r="V22" s="168"/>
    </row>
    <row r="23" spans="1:22" s="157" customFormat="1" ht="20.100000000000001" customHeight="1" x14ac:dyDescent="0.15">
      <c r="A23" s="86"/>
      <c r="B23" s="84"/>
      <c r="C23" s="139"/>
      <c r="D23" s="44"/>
      <c r="E23" s="154"/>
      <c r="F23" s="45"/>
      <c r="G23" s="88"/>
      <c r="H23" s="46" t="str">
        <f t="shared" si="3"/>
        <v>*사회복지사(11호봉 : 선임)</v>
      </c>
      <c r="I23" s="43">
        <f t="shared" si="2"/>
        <v>1718100</v>
      </c>
      <c r="J23" s="96" t="s">
        <v>1</v>
      </c>
      <c r="K23" s="96" t="s">
        <v>9</v>
      </c>
      <c r="L23" s="43">
        <v>1</v>
      </c>
      <c r="M23" s="96" t="s">
        <v>5</v>
      </c>
      <c r="N23" s="96" t="s">
        <v>9</v>
      </c>
      <c r="O23" s="173">
        <v>1</v>
      </c>
      <c r="P23" s="102" t="s">
        <v>12</v>
      </c>
      <c r="Q23" s="91">
        <f t="shared" si="4"/>
        <v>1718100</v>
      </c>
      <c r="R23" s="155"/>
      <c r="S23" s="156"/>
      <c r="T23" s="168"/>
      <c r="U23" s="168"/>
      <c r="V23" s="168"/>
    </row>
    <row r="24" spans="1:22" s="157" customFormat="1" ht="20.100000000000001" customHeight="1" x14ac:dyDescent="0.15">
      <c r="A24" s="86"/>
      <c r="B24" s="84"/>
      <c r="C24" s="139"/>
      <c r="D24" s="44"/>
      <c r="E24" s="154"/>
      <c r="F24" s="45"/>
      <c r="G24" s="88"/>
      <c r="H24" s="46" t="str">
        <f t="shared" si="3"/>
        <v>*사회복지사(12호봉 : 선임)</v>
      </c>
      <c r="I24" s="43">
        <f t="shared" si="2"/>
        <v>1765500</v>
      </c>
      <c r="J24" s="96" t="s">
        <v>1</v>
      </c>
      <c r="K24" s="96" t="s">
        <v>9</v>
      </c>
      <c r="L24" s="43">
        <v>1</v>
      </c>
      <c r="M24" s="96" t="s">
        <v>5</v>
      </c>
      <c r="N24" s="96" t="s">
        <v>9</v>
      </c>
      <c r="O24" s="173">
        <v>1</v>
      </c>
      <c r="P24" s="102" t="s">
        <v>12</v>
      </c>
      <c r="Q24" s="91">
        <f t="shared" si="4"/>
        <v>1765500</v>
      </c>
      <c r="R24" s="155"/>
      <c r="S24" s="156"/>
      <c r="T24" s="168"/>
      <c r="U24" s="168"/>
      <c r="V24" s="168"/>
    </row>
    <row r="25" spans="1:22" s="157" customFormat="1" ht="20.100000000000001" customHeight="1" x14ac:dyDescent="0.15">
      <c r="A25" s="86"/>
      <c r="B25" s="84"/>
      <c r="C25" s="139"/>
      <c r="D25" s="44"/>
      <c r="E25" s="154"/>
      <c r="F25" s="45"/>
      <c r="G25" s="88"/>
      <c r="H25" s="46" t="str">
        <f t="shared" si="3"/>
        <v>*사회복지사(12호봉 : 선임)</v>
      </c>
      <c r="I25" s="43">
        <f t="shared" si="2"/>
        <v>1765500</v>
      </c>
      <c r="J25" s="96" t="s">
        <v>1</v>
      </c>
      <c r="K25" s="96" t="s">
        <v>9</v>
      </c>
      <c r="L25" s="43">
        <v>1</v>
      </c>
      <c r="M25" s="96" t="s">
        <v>5</v>
      </c>
      <c r="N25" s="96" t="s">
        <v>9</v>
      </c>
      <c r="O25" s="173">
        <v>1</v>
      </c>
      <c r="P25" s="102" t="s">
        <v>12</v>
      </c>
      <c r="Q25" s="91">
        <f t="shared" si="4"/>
        <v>1765500</v>
      </c>
      <c r="R25" s="155"/>
      <c r="S25" s="156"/>
      <c r="T25" s="168"/>
      <c r="U25" s="168"/>
      <c r="V25" s="168"/>
    </row>
    <row r="26" spans="1:22" s="157" customFormat="1" ht="20.100000000000001" customHeight="1" x14ac:dyDescent="0.15">
      <c r="A26" s="86"/>
      <c r="B26" s="84"/>
      <c r="C26" s="139"/>
      <c r="D26" s="44"/>
      <c r="E26" s="154"/>
      <c r="F26" s="45"/>
      <c r="G26" s="88"/>
      <c r="H26" s="46" t="str">
        <f t="shared" si="3"/>
        <v>*사회복지사(13호봉 : 선임)</v>
      </c>
      <c r="I26" s="43">
        <f t="shared" si="2"/>
        <v>1811040</v>
      </c>
      <c r="J26" s="96" t="s">
        <v>1</v>
      </c>
      <c r="K26" s="96" t="s">
        <v>9</v>
      </c>
      <c r="L26" s="43">
        <v>1</v>
      </c>
      <c r="M26" s="96" t="s">
        <v>146</v>
      </c>
      <c r="N26" s="96" t="s">
        <v>9</v>
      </c>
      <c r="O26" s="173">
        <v>1</v>
      </c>
      <c r="P26" s="102" t="s">
        <v>147</v>
      </c>
      <c r="Q26" s="91">
        <f t="shared" si="4"/>
        <v>1811040</v>
      </c>
      <c r="R26" s="155"/>
      <c r="S26" s="156"/>
      <c r="T26" s="168"/>
      <c r="U26" s="168"/>
      <c r="V26" s="168"/>
    </row>
    <row r="27" spans="1:22" s="157" customFormat="1" ht="20.100000000000001" customHeight="1" x14ac:dyDescent="0.15">
      <c r="A27" s="86"/>
      <c r="B27" s="84"/>
      <c r="C27" s="139"/>
      <c r="D27" s="44"/>
      <c r="E27" s="154"/>
      <c r="F27" s="45"/>
      <c r="G27" s="210"/>
      <c r="H27" s="46" t="str">
        <f t="shared" si="3"/>
        <v>*사회복지사(08호봉 : 선임 )</v>
      </c>
      <c r="I27" s="43">
        <f t="shared" si="2"/>
        <v>1544880</v>
      </c>
      <c r="J27" s="96" t="s">
        <v>1</v>
      </c>
      <c r="K27" s="96" t="s">
        <v>9</v>
      </c>
      <c r="L27" s="43">
        <v>1</v>
      </c>
      <c r="M27" s="96" t="s">
        <v>5</v>
      </c>
      <c r="N27" s="96" t="s">
        <v>9</v>
      </c>
      <c r="O27" s="173">
        <v>1</v>
      </c>
      <c r="P27" s="102" t="s">
        <v>12</v>
      </c>
      <c r="Q27" s="91">
        <f t="shared" si="4"/>
        <v>1544880</v>
      </c>
      <c r="R27" s="155"/>
      <c r="S27" s="156"/>
      <c r="T27" s="168"/>
      <c r="U27" s="168"/>
      <c r="V27" s="168"/>
    </row>
    <row r="28" spans="1:22" s="157" customFormat="1" ht="20.100000000000001" customHeight="1" x14ac:dyDescent="0.15">
      <c r="A28" s="232"/>
      <c r="B28" s="233"/>
      <c r="C28" s="70"/>
      <c r="D28" s="234"/>
      <c r="E28" s="235"/>
      <c r="F28" s="217"/>
      <c r="G28" s="218"/>
      <c r="H28" s="219" t="str">
        <f t="shared" si="3"/>
        <v>*사회복지사(05호봉 : 사회복지사 )</v>
      </c>
      <c r="I28" s="220">
        <f t="shared" si="2"/>
        <v>1268220</v>
      </c>
      <c r="J28" s="221" t="s">
        <v>1</v>
      </c>
      <c r="K28" s="221" t="s">
        <v>9</v>
      </c>
      <c r="L28" s="220">
        <v>1</v>
      </c>
      <c r="M28" s="221" t="s">
        <v>5</v>
      </c>
      <c r="N28" s="221" t="s">
        <v>9</v>
      </c>
      <c r="O28" s="222">
        <v>1</v>
      </c>
      <c r="P28" s="236" t="s">
        <v>12</v>
      </c>
      <c r="Q28" s="237">
        <f t="shared" si="4"/>
        <v>1268220</v>
      </c>
      <c r="R28" s="155"/>
      <c r="S28" s="156"/>
      <c r="T28" s="168"/>
      <c r="U28" s="168"/>
      <c r="V28" s="168"/>
    </row>
    <row r="29" spans="1:22" s="157" customFormat="1" ht="20.100000000000001" customHeight="1" x14ac:dyDescent="0.15">
      <c r="A29" s="238"/>
      <c r="B29" s="239"/>
      <c r="C29" s="240"/>
      <c r="D29" s="241"/>
      <c r="E29" s="242"/>
      <c r="F29" s="243"/>
      <c r="G29" s="251"/>
      <c r="H29" s="244" t="str">
        <f t="shared" si="3"/>
        <v>*사무원(05호봉 : 4급 사무원)</v>
      </c>
      <c r="I29" s="245">
        <f t="shared" si="2"/>
        <v>1249680</v>
      </c>
      <c r="J29" s="246" t="s">
        <v>125</v>
      </c>
      <c r="K29" s="246" t="s">
        <v>9</v>
      </c>
      <c r="L29" s="245">
        <v>1</v>
      </c>
      <c r="M29" s="246" t="s">
        <v>5</v>
      </c>
      <c r="N29" s="246" t="s">
        <v>9</v>
      </c>
      <c r="O29" s="247">
        <v>1</v>
      </c>
      <c r="P29" s="248" t="s">
        <v>147</v>
      </c>
      <c r="Q29" s="249">
        <f t="shared" si="4"/>
        <v>1249680</v>
      </c>
      <c r="R29" s="155"/>
      <c r="S29" s="156"/>
      <c r="T29" s="168"/>
      <c r="U29" s="168"/>
      <c r="V29" s="168"/>
    </row>
    <row r="30" spans="1:22" s="157" customFormat="1" ht="20.100000000000001" customHeight="1" x14ac:dyDescent="0.15">
      <c r="A30" s="86"/>
      <c r="B30" s="84"/>
      <c r="C30" s="139"/>
      <c r="D30" s="44"/>
      <c r="E30" s="154"/>
      <c r="F30" s="45"/>
      <c r="G30" s="88"/>
      <c r="H30" s="46" t="str">
        <f t="shared" si="3"/>
        <v>*사무원(06호봉 : 4급 사무원)</v>
      </c>
      <c r="I30" s="43">
        <f t="shared" si="2"/>
        <v>1290660</v>
      </c>
      <c r="J30" s="96" t="s">
        <v>125</v>
      </c>
      <c r="K30" s="96" t="s">
        <v>9</v>
      </c>
      <c r="L30" s="43">
        <v>1</v>
      </c>
      <c r="M30" s="96" t="s">
        <v>5</v>
      </c>
      <c r="N30" s="96" t="s">
        <v>9</v>
      </c>
      <c r="O30" s="173">
        <v>1</v>
      </c>
      <c r="P30" s="102" t="s">
        <v>147</v>
      </c>
      <c r="Q30" s="91">
        <f t="shared" si="4"/>
        <v>1290660</v>
      </c>
      <c r="R30" s="155"/>
      <c r="S30" s="156"/>
      <c r="T30" s="168"/>
      <c r="U30" s="168"/>
      <c r="V30" s="168"/>
    </row>
    <row r="31" spans="1:22" s="157" customFormat="1" ht="20.100000000000001" customHeight="1" x14ac:dyDescent="0.15">
      <c r="A31" s="86"/>
      <c r="B31" s="84"/>
      <c r="C31" s="139"/>
      <c r="D31" s="44"/>
      <c r="E31" s="154"/>
      <c r="F31" s="45"/>
      <c r="G31" s="88"/>
      <c r="H31" s="46" t="s">
        <v>64</v>
      </c>
      <c r="I31" s="43"/>
      <c r="J31" s="96"/>
      <c r="K31" s="96"/>
      <c r="L31" s="43"/>
      <c r="M31" s="96"/>
      <c r="N31" s="96"/>
      <c r="O31" s="173"/>
      <c r="P31" s="102"/>
      <c r="Q31" s="91">
        <f>SUM(Q32:Q35)</f>
        <v>1660000</v>
      </c>
      <c r="R31" s="155"/>
      <c r="S31" s="156"/>
      <c r="T31" s="168"/>
      <c r="U31" s="168"/>
      <c r="V31" s="168"/>
    </row>
    <row r="32" spans="1:22" s="157" customFormat="1" ht="20.100000000000001" customHeight="1" x14ac:dyDescent="0.15">
      <c r="A32" s="86"/>
      <c r="B32" s="84"/>
      <c r="C32" s="139"/>
      <c r="D32" s="44"/>
      <c r="E32" s="154"/>
      <c r="F32" s="45"/>
      <c r="G32" s="88"/>
      <c r="H32" s="46" t="s">
        <v>151</v>
      </c>
      <c r="I32" s="43">
        <v>40000</v>
      </c>
      <c r="J32" s="96" t="s">
        <v>1</v>
      </c>
      <c r="K32" s="96" t="s">
        <v>9</v>
      </c>
      <c r="L32" s="43">
        <v>12</v>
      </c>
      <c r="M32" s="96" t="s">
        <v>5</v>
      </c>
      <c r="N32" s="96" t="s">
        <v>9</v>
      </c>
      <c r="O32" s="173">
        <v>1</v>
      </c>
      <c r="P32" s="102" t="s">
        <v>12</v>
      </c>
      <c r="Q32" s="91">
        <f>I32*L32*O32</f>
        <v>480000</v>
      </c>
      <c r="R32" s="155"/>
      <c r="S32" s="156"/>
      <c r="T32" s="168"/>
      <c r="U32" s="168"/>
      <c r="V32" s="168"/>
    </row>
    <row r="33" spans="1:22" s="157" customFormat="1" ht="20.100000000000001" customHeight="1" x14ac:dyDescent="0.15">
      <c r="A33" s="86"/>
      <c r="B33" s="84"/>
      <c r="C33" s="139"/>
      <c r="D33" s="44"/>
      <c r="E33" s="154"/>
      <c r="F33" s="45"/>
      <c r="G33" s="88"/>
      <c r="H33" s="46" t="s">
        <v>151</v>
      </c>
      <c r="I33" s="43">
        <v>20000</v>
      </c>
      <c r="J33" s="96" t="s">
        <v>125</v>
      </c>
      <c r="K33" s="96" t="s">
        <v>9</v>
      </c>
      <c r="L33" s="43">
        <v>5</v>
      </c>
      <c r="M33" s="96" t="s">
        <v>120</v>
      </c>
      <c r="N33" s="96" t="s">
        <v>9</v>
      </c>
      <c r="O33" s="173">
        <v>1</v>
      </c>
      <c r="P33" s="102" t="s">
        <v>147</v>
      </c>
      <c r="Q33" s="91">
        <f>I33*L33*O33</f>
        <v>100000</v>
      </c>
      <c r="R33" s="155"/>
      <c r="S33" s="156"/>
      <c r="T33" s="168"/>
      <c r="U33" s="168"/>
      <c r="V33" s="168"/>
    </row>
    <row r="34" spans="1:22" s="157" customFormat="1" ht="20.100000000000001" customHeight="1" x14ac:dyDescent="0.15">
      <c r="A34" s="86"/>
      <c r="B34" s="84"/>
      <c r="C34" s="139"/>
      <c r="D34" s="44"/>
      <c r="E34" s="154"/>
      <c r="F34" s="45"/>
      <c r="G34" s="88"/>
      <c r="H34" s="46" t="s">
        <v>168</v>
      </c>
      <c r="I34" s="43">
        <v>60000</v>
      </c>
      <c r="J34" s="96" t="s">
        <v>125</v>
      </c>
      <c r="K34" s="96" t="s">
        <v>9</v>
      </c>
      <c r="L34" s="43">
        <v>6</v>
      </c>
      <c r="M34" s="96" t="s">
        <v>120</v>
      </c>
      <c r="N34" s="96" t="s">
        <v>9</v>
      </c>
      <c r="O34" s="173">
        <v>1</v>
      </c>
      <c r="P34" s="102" t="s">
        <v>147</v>
      </c>
      <c r="Q34" s="91">
        <f>I34*L34*O34</f>
        <v>360000</v>
      </c>
      <c r="R34" s="155"/>
      <c r="S34" s="156"/>
      <c r="T34" s="168"/>
      <c r="U34" s="168"/>
      <c r="V34" s="168"/>
    </row>
    <row r="35" spans="1:22" s="157" customFormat="1" ht="20.100000000000001" customHeight="1" x14ac:dyDescent="0.15">
      <c r="A35" s="86"/>
      <c r="B35" s="84"/>
      <c r="C35" s="337"/>
      <c r="D35" s="47"/>
      <c r="E35" s="227"/>
      <c r="F35" s="55"/>
      <c r="G35" s="228"/>
      <c r="H35" s="56" t="s">
        <v>156</v>
      </c>
      <c r="I35" s="48">
        <v>120000</v>
      </c>
      <c r="J35" s="97" t="s">
        <v>125</v>
      </c>
      <c r="K35" s="97" t="s">
        <v>9</v>
      </c>
      <c r="L35" s="48">
        <v>6</v>
      </c>
      <c r="M35" s="97" t="s">
        <v>120</v>
      </c>
      <c r="N35" s="97" t="s">
        <v>9</v>
      </c>
      <c r="O35" s="175">
        <v>1</v>
      </c>
      <c r="P35" s="104" t="s">
        <v>147</v>
      </c>
      <c r="Q35" s="89">
        <f>I35*L35*O35</f>
        <v>720000</v>
      </c>
      <c r="R35" s="155"/>
      <c r="S35" s="156"/>
      <c r="T35" s="168"/>
      <c r="U35" s="168"/>
      <c r="V35" s="168"/>
    </row>
    <row r="36" spans="1:22" s="157" customFormat="1" ht="20.100000000000001" customHeight="1" x14ac:dyDescent="0.15">
      <c r="A36" s="335"/>
      <c r="B36" s="343"/>
      <c r="C36" s="139" t="s">
        <v>268</v>
      </c>
      <c r="D36" s="44">
        <v>16222490</v>
      </c>
      <c r="E36" s="44">
        <f>Q36</f>
        <v>16217210</v>
      </c>
      <c r="F36" s="45">
        <f>E36-D36</f>
        <v>-5280</v>
      </c>
      <c r="G36" s="111">
        <f>E36/D36*100</f>
        <v>99.967452592049682</v>
      </c>
      <c r="H36" s="46" t="s">
        <v>159</v>
      </c>
      <c r="I36" s="43"/>
      <c r="J36" s="96"/>
      <c r="K36" s="96"/>
      <c r="L36" s="43"/>
      <c r="M36" s="96"/>
      <c r="N36" s="96"/>
      <c r="O36" s="173"/>
      <c r="P36" s="102"/>
      <c r="Q36" s="149">
        <f>Q37</f>
        <v>16217210</v>
      </c>
      <c r="R36" s="155"/>
      <c r="S36" s="156"/>
      <c r="T36" s="168"/>
      <c r="U36" s="168"/>
      <c r="V36" s="168"/>
    </row>
    <row r="37" spans="1:22" s="157" customFormat="1" ht="20.100000000000001" customHeight="1" x14ac:dyDescent="0.15">
      <c r="A37" s="335"/>
      <c r="B37" s="343"/>
      <c r="C37" s="139"/>
      <c r="D37" s="44"/>
      <c r="E37" s="44"/>
      <c r="F37" s="45"/>
      <c r="G37" s="111"/>
      <c r="H37" s="46" t="s">
        <v>160</v>
      </c>
      <c r="I37" s="43">
        <v>16217210</v>
      </c>
      <c r="J37" s="96" t="s">
        <v>125</v>
      </c>
      <c r="K37" s="96" t="s">
        <v>9</v>
      </c>
      <c r="L37" s="43">
        <v>1</v>
      </c>
      <c r="M37" s="96" t="s">
        <v>123</v>
      </c>
      <c r="N37" s="96"/>
      <c r="O37" s="173"/>
      <c r="P37" s="102"/>
      <c r="Q37" s="149">
        <f>I37*L37</f>
        <v>16217210</v>
      </c>
      <c r="R37" s="155"/>
      <c r="S37" s="156"/>
      <c r="T37" s="168"/>
      <c r="U37" s="168"/>
      <c r="V37" s="168"/>
    </row>
    <row r="38" spans="1:22" s="157" customFormat="1" ht="20.100000000000001" customHeight="1" x14ac:dyDescent="0.15">
      <c r="A38" s="335"/>
      <c r="B38" s="343"/>
      <c r="C38" s="139" t="s">
        <v>67</v>
      </c>
      <c r="D38" s="44">
        <v>17592290</v>
      </c>
      <c r="E38" s="44">
        <f>Q38</f>
        <v>16826140</v>
      </c>
      <c r="F38" s="45">
        <f>E38-D38</f>
        <v>-766150</v>
      </c>
      <c r="G38" s="132">
        <f>E38/D38*100</f>
        <v>95.644967198698964</v>
      </c>
      <c r="H38" s="46" t="s">
        <v>73</v>
      </c>
      <c r="I38" s="43"/>
      <c r="J38" s="96"/>
      <c r="K38" s="96"/>
      <c r="L38" s="43"/>
      <c r="M38" s="96"/>
      <c r="N38" s="96"/>
      <c r="O38" s="173"/>
      <c r="P38" s="102"/>
      <c r="Q38" s="91">
        <f>SUM(Q39:Q43)</f>
        <v>16826140</v>
      </c>
      <c r="R38" s="155"/>
      <c r="S38" s="156"/>
      <c r="T38" s="168"/>
      <c r="U38" s="168"/>
      <c r="V38" s="168"/>
    </row>
    <row r="39" spans="1:22" s="157" customFormat="1" ht="20.100000000000001" customHeight="1" x14ac:dyDescent="0.15">
      <c r="A39" s="335"/>
      <c r="B39" s="343"/>
      <c r="C39" s="139"/>
      <c r="D39" s="44"/>
      <c r="E39" s="140"/>
      <c r="F39" s="45"/>
      <c r="G39" s="88"/>
      <c r="H39" s="46" t="s">
        <v>45</v>
      </c>
      <c r="I39" s="43">
        <v>7576440</v>
      </c>
      <c r="J39" s="96" t="s">
        <v>1</v>
      </c>
      <c r="K39" s="96" t="s">
        <v>9</v>
      </c>
      <c r="L39" s="318">
        <v>1</v>
      </c>
      <c r="M39" s="96" t="s">
        <v>123</v>
      </c>
      <c r="N39" s="96"/>
      <c r="O39" s="173"/>
      <c r="P39" s="102"/>
      <c r="Q39" s="91">
        <f>I39*L39</f>
        <v>7576440</v>
      </c>
      <c r="R39" s="155"/>
      <c r="S39" s="156"/>
      <c r="T39" s="168"/>
      <c r="U39" s="168"/>
      <c r="V39" s="168"/>
    </row>
    <row r="40" spans="1:22" s="157" customFormat="1" ht="20.100000000000001" customHeight="1" x14ac:dyDescent="0.15">
      <c r="A40" s="335"/>
      <c r="B40" s="343"/>
      <c r="C40" s="139"/>
      <c r="D40" s="44"/>
      <c r="E40" s="140"/>
      <c r="F40" s="45"/>
      <c r="G40" s="88"/>
      <c r="H40" s="46" t="s">
        <v>52</v>
      </c>
      <c r="I40" s="43">
        <v>5930540</v>
      </c>
      <c r="J40" s="96" t="s">
        <v>1</v>
      </c>
      <c r="K40" s="96" t="s">
        <v>9</v>
      </c>
      <c r="L40" s="318">
        <v>1</v>
      </c>
      <c r="M40" s="96" t="s">
        <v>123</v>
      </c>
      <c r="N40" s="96"/>
      <c r="O40" s="173"/>
      <c r="P40" s="102"/>
      <c r="Q40" s="91">
        <f t="shared" ref="Q40:Q43" si="5">I40*L40</f>
        <v>5930540</v>
      </c>
      <c r="R40" s="155"/>
      <c r="S40" s="156"/>
      <c r="T40" s="168"/>
      <c r="U40" s="155"/>
      <c r="V40" s="168"/>
    </row>
    <row r="41" spans="1:22" s="157" customFormat="1" ht="20.100000000000001" customHeight="1" x14ac:dyDescent="0.15">
      <c r="A41" s="335"/>
      <c r="B41" s="343"/>
      <c r="C41" s="139"/>
      <c r="D41" s="44"/>
      <c r="E41" s="140"/>
      <c r="F41" s="45"/>
      <c r="G41" s="88"/>
      <c r="H41" s="46" t="s">
        <v>39</v>
      </c>
      <c r="I41" s="43">
        <v>692860</v>
      </c>
      <c r="J41" s="96" t="s">
        <v>1</v>
      </c>
      <c r="K41" s="96" t="s">
        <v>9</v>
      </c>
      <c r="L41" s="318">
        <v>1</v>
      </c>
      <c r="M41" s="96" t="s">
        <v>123</v>
      </c>
      <c r="N41" s="96"/>
      <c r="O41" s="173"/>
      <c r="P41" s="102"/>
      <c r="Q41" s="91">
        <f t="shared" si="5"/>
        <v>692860</v>
      </c>
      <c r="R41" s="155"/>
      <c r="S41" s="156"/>
      <c r="T41" s="168"/>
      <c r="U41" s="155"/>
      <c r="V41" s="168"/>
    </row>
    <row r="42" spans="1:22" s="157" customFormat="1" ht="20.100000000000001" customHeight="1" x14ac:dyDescent="0.15">
      <c r="A42" s="335"/>
      <c r="B42" s="343"/>
      <c r="C42" s="139"/>
      <c r="D42" s="44"/>
      <c r="E42" s="140"/>
      <c r="F42" s="45"/>
      <c r="G42" s="88"/>
      <c r="H42" s="46" t="s">
        <v>47</v>
      </c>
      <c r="I42" s="43">
        <v>1734350</v>
      </c>
      <c r="J42" s="96" t="s">
        <v>1</v>
      </c>
      <c r="K42" s="96" t="s">
        <v>9</v>
      </c>
      <c r="L42" s="318">
        <v>1</v>
      </c>
      <c r="M42" s="96" t="s">
        <v>123</v>
      </c>
      <c r="N42" s="96"/>
      <c r="O42" s="173"/>
      <c r="P42" s="102"/>
      <c r="Q42" s="91">
        <f t="shared" si="5"/>
        <v>1734350</v>
      </c>
      <c r="R42" s="155"/>
      <c r="S42" s="156"/>
      <c r="T42" s="168"/>
      <c r="U42" s="168"/>
      <c r="V42" s="168"/>
    </row>
    <row r="43" spans="1:22" s="157" customFormat="1" ht="20.100000000000001" customHeight="1" x14ac:dyDescent="0.15">
      <c r="A43" s="335"/>
      <c r="B43" s="343"/>
      <c r="C43" s="139"/>
      <c r="D43" s="44"/>
      <c r="E43" s="140"/>
      <c r="F43" s="45"/>
      <c r="G43" s="88"/>
      <c r="H43" s="46" t="s">
        <v>59</v>
      </c>
      <c r="I43" s="43">
        <v>891950</v>
      </c>
      <c r="J43" s="96" t="s">
        <v>1</v>
      </c>
      <c r="K43" s="96" t="s">
        <v>167</v>
      </c>
      <c r="L43" s="318">
        <v>1</v>
      </c>
      <c r="M43" s="96" t="s">
        <v>123</v>
      </c>
      <c r="N43" s="96"/>
      <c r="O43" s="173"/>
      <c r="P43" s="102"/>
      <c r="Q43" s="91">
        <f t="shared" si="5"/>
        <v>891950</v>
      </c>
      <c r="R43" s="155"/>
      <c r="S43" s="156"/>
      <c r="T43" s="168"/>
      <c r="U43" s="168"/>
      <c r="V43" s="168"/>
    </row>
    <row r="44" spans="1:22" s="157" customFormat="1" ht="20.100000000000001" customHeight="1" x14ac:dyDescent="0.15">
      <c r="A44" s="335"/>
      <c r="B44" s="429" t="s">
        <v>63</v>
      </c>
      <c r="C44" s="429"/>
      <c r="D44" s="32">
        <f>SUM(D45:D55)</f>
        <v>3240000</v>
      </c>
      <c r="E44" s="32">
        <f>SUM(E45:E55)</f>
        <v>2122000</v>
      </c>
      <c r="F44" s="69">
        <f t="shared" ref="F44:F58" si="6">E44-D44</f>
        <v>-1118000</v>
      </c>
      <c r="G44" s="125">
        <f t="shared" ref="G44:G58" si="7">E44/D44*100</f>
        <v>65.493827160493822</v>
      </c>
      <c r="H44" s="61"/>
      <c r="I44" s="41"/>
      <c r="J44" s="98"/>
      <c r="K44" s="98"/>
      <c r="L44" s="41"/>
      <c r="M44" s="98"/>
      <c r="N44" s="98"/>
      <c r="O44" s="171"/>
      <c r="P44" s="105"/>
      <c r="Q44" s="141"/>
      <c r="R44" s="155"/>
      <c r="S44" s="156"/>
      <c r="T44" s="168"/>
      <c r="U44" s="155"/>
      <c r="V44" s="168"/>
    </row>
    <row r="45" spans="1:22" s="157" customFormat="1" ht="20.100000000000001" customHeight="1" x14ac:dyDescent="0.15">
      <c r="A45" s="335"/>
      <c r="B45" s="343"/>
      <c r="C45" s="85" t="s">
        <v>48</v>
      </c>
      <c r="D45" s="53">
        <v>2840000</v>
      </c>
      <c r="E45" s="53">
        <f>SUM(Q45+Q46+Q49+Q48)</f>
        <v>2100000</v>
      </c>
      <c r="F45" s="52">
        <f t="shared" si="6"/>
        <v>-740000</v>
      </c>
      <c r="G45" s="345">
        <f t="shared" si="7"/>
        <v>73.943661971830991</v>
      </c>
      <c r="H45" s="54" t="s">
        <v>173</v>
      </c>
      <c r="I45" s="42">
        <v>42500</v>
      </c>
      <c r="J45" s="95" t="s">
        <v>1</v>
      </c>
      <c r="K45" s="95" t="s">
        <v>9</v>
      </c>
      <c r="L45" s="42">
        <v>4</v>
      </c>
      <c r="M45" s="95" t="s">
        <v>10</v>
      </c>
      <c r="N45" s="95"/>
      <c r="O45" s="172"/>
      <c r="P45" s="103"/>
      <c r="Q45" s="137">
        <f>I45*L45</f>
        <v>170000</v>
      </c>
      <c r="R45" s="155"/>
      <c r="S45" s="155"/>
      <c r="T45" s="168"/>
      <c r="U45" s="155"/>
      <c r="V45" s="168"/>
    </row>
    <row r="46" spans="1:22" s="157" customFormat="1" ht="20.100000000000001" customHeight="1" x14ac:dyDescent="0.15">
      <c r="A46" s="335"/>
      <c r="B46" s="343"/>
      <c r="C46" s="139"/>
      <c r="D46" s="44"/>
      <c r="E46" s="44"/>
      <c r="F46" s="45"/>
      <c r="G46" s="132"/>
      <c r="H46" s="46" t="s">
        <v>122</v>
      </c>
      <c r="I46" s="43">
        <v>0</v>
      </c>
      <c r="J46" s="96" t="s">
        <v>125</v>
      </c>
      <c r="K46" s="96" t="s">
        <v>167</v>
      </c>
      <c r="L46" s="43">
        <v>0</v>
      </c>
      <c r="M46" s="96" t="s">
        <v>123</v>
      </c>
      <c r="N46" s="96"/>
      <c r="O46" s="173"/>
      <c r="P46" s="102"/>
      <c r="Q46" s="91">
        <f>I46*L46</f>
        <v>0</v>
      </c>
      <c r="R46" s="155"/>
      <c r="S46" s="155"/>
      <c r="T46" s="168"/>
      <c r="U46" s="155"/>
      <c r="V46" s="168"/>
    </row>
    <row r="47" spans="1:22" s="157" customFormat="1" ht="20.100000000000001" customHeight="1" x14ac:dyDescent="0.15">
      <c r="A47" s="335"/>
      <c r="B47" s="63"/>
      <c r="C47" s="139"/>
      <c r="D47" s="44"/>
      <c r="E47" s="44"/>
      <c r="F47" s="45"/>
      <c r="G47" s="111"/>
      <c r="H47" s="46" t="s">
        <v>175</v>
      </c>
      <c r="I47" s="43"/>
      <c r="J47" s="96"/>
      <c r="K47" s="96"/>
      <c r="L47" s="43"/>
      <c r="M47" s="96"/>
      <c r="N47" s="96"/>
      <c r="O47" s="173"/>
      <c r="P47" s="102"/>
      <c r="Q47" s="91"/>
      <c r="R47" s="155"/>
      <c r="S47" s="155"/>
      <c r="T47" s="168"/>
      <c r="U47" s="155"/>
      <c r="V47" s="168"/>
    </row>
    <row r="48" spans="1:22" s="157" customFormat="1" ht="20.100000000000001" customHeight="1" x14ac:dyDescent="0.15">
      <c r="A48" s="335"/>
      <c r="B48" s="63"/>
      <c r="C48" s="139"/>
      <c r="D48" s="44"/>
      <c r="E48" s="44"/>
      <c r="F48" s="45"/>
      <c r="G48" s="111"/>
      <c r="H48" s="46" t="s">
        <v>176</v>
      </c>
      <c r="I48" s="43">
        <v>35000</v>
      </c>
      <c r="J48" s="96" t="s">
        <v>125</v>
      </c>
      <c r="K48" s="96" t="s">
        <v>167</v>
      </c>
      <c r="L48" s="43">
        <v>4</v>
      </c>
      <c r="M48" s="96" t="s">
        <v>123</v>
      </c>
      <c r="N48" s="96"/>
      <c r="O48" s="173"/>
      <c r="P48" s="102"/>
      <c r="Q48" s="91">
        <f>I48*L48</f>
        <v>140000</v>
      </c>
      <c r="R48" s="231"/>
      <c r="S48" s="155"/>
      <c r="T48" s="168"/>
      <c r="U48" s="155"/>
      <c r="V48" s="168"/>
    </row>
    <row r="49" spans="1:22" s="157" customFormat="1" ht="20.100000000000001" customHeight="1" x14ac:dyDescent="0.15">
      <c r="A49" s="335"/>
      <c r="B49" s="206"/>
      <c r="C49" s="452"/>
      <c r="D49" s="44"/>
      <c r="E49" s="44"/>
      <c r="F49" s="45"/>
      <c r="G49" s="111"/>
      <c r="H49" s="46" t="s">
        <v>142</v>
      </c>
      <c r="I49" s="43"/>
      <c r="J49" s="96"/>
      <c r="K49" s="96"/>
      <c r="L49" s="43"/>
      <c r="M49" s="96"/>
      <c r="N49" s="96"/>
      <c r="O49" s="173"/>
      <c r="P49" s="102"/>
      <c r="Q49" s="144">
        <f>SUM(Q50:Q54)</f>
        <v>1790000</v>
      </c>
      <c r="R49" s="230"/>
      <c r="S49" s="155"/>
      <c r="T49" s="168"/>
      <c r="U49" s="155"/>
      <c r="V49" s="168"/>
    </row>
    <row r="50" spans="1:22" s="157" customFormat="1" ht="20.100000000000001" customHeight="1" x14ac:dyDescent="0.15">
      <c r="A50" s="335"/>
      <c r="B50" s="206"/>
      <c r="C50" s="452"/>
      <c r="D50" s="44"/>
      <c r="E50" s="110"/>
      <c r="F50" s="45"/>
      <c r="G50" s="111"/>
      <c r="H50" s="46" t="s">
        <v>239</v>
      </c>
      <c r="I50" s="43">
        <v>50000</v>
      </c>
      <c r="J50" s="96" t="s">
        <v>125</v>
      </c>
      <c r="K50" s="96" t="s">
        <v>9</v>
      </c>
      <c r="L50" s="43">
        <v>1</v>
      </c>
      <c r="M50" s="96" t="s">
        <v>147</v>
      </c>
      <c r="N50" s="96" t="s">
        <v>9</v>
      </c>
      <c r="O50" s="173">
        <v>1</v>
      </c>
      <c r="P50" s="102" t="s">
        <v>123</v>
      </c>
      <c r="Q50" s="144">
        <f>I50*L50*O50</f>
        <v>50000</v>
      </c>
      <c r="R50" s="230"/>
      <c r="S50" s="155"/>
      <c r="T50" s="168"/>
      <c r="U50" s="155"/>
      <c r="V50" s="168"/>
    </row>
    <row r="51" spans="1:22" s="157" customFormat="1" ht="20.100000000000001" customHeight="1" x14ac:dyDescent="0.15">
      <c r="A51" s="335"/>
      <c r="B51" s="206"/>
      <c r="C51" s="453"/>
      <c r="D51" s="44"/>
      <c r="E51" s="143"/>
      <c r="F51" s="45"/>
      <c r="G51" s="88"/>
      <c r="H51" s="46" t="s">
        <v>56</v>
      </c>
      <c r="I51" s="43">
        <v>10000</v>
      </c>
      <c r="J51" s="96" t="s">
        <v>1</v>
      </c>
      <c r="K51" s="96" t="s">
        <v>9</v>
      </c>
      <c r="L51" s="43">
        <v>20</v>
      </c>
      <c r="M51" s="96" t="s">
        <v>12</v>
      </c>
      <c r="N51" s="96" t="s">
        <v>9</v>
      </c>
      <c r="O51" s="173">
        <v>2</v>
      </c>
      <c r="P51" s="102" t="s">
        <v>10</v>
      </c>
      <c r="Q51" s="91">
        <f>I51*L51*O51</f>
        <v>400000</v>
      </c>
      <c r="R51" s="155"/>
      <c r="S51" s="155"/>
      <c r="T51" s="168"/>
      <c r="U51" s="155"/>
      <c r="V51" s="155"/>
    </row>
    <row r="52" spans="1:22" s="157" customFormat="1" ht="20.100000000000001" customHeight="1" x14ac:dyDescent="0.15">
      <c r="A52" s="335"/>
      <c r="B52" s="206"/>
      <c r="C52" s="139"/>
      <c r="D52" s="44"/>
      <c r="E52" s="143"/>
      <c r="F52" s="45"/>
      <c r="G52" s="88"/>
      <c r="H52" s="46" t="s">
        <v>72</v>
      </c>
      <c r="I52" s="43">
        <v>20000</v>
      </c>
      <c r="J52" s="96" t="s">
        <v>1</v>
      </c>
      <c r="K52" s="96" t="s">
        <v>9</v>
      </c>
      <c r="L52" s="43"/>
      <c r="M52" s="96"/>
      <c r="N52" s="96"/>
      <c r="O52" s="173">
        <v>2</v>
      </c>
      <c r="P52" s="102" t="s">
        <v>10</v>
      </c>
      <c r="Q52" s="91">
        <f>I52*O52</f>
        <v>40000</v>
      </c>
      <c r="R52" s="155"/>
      <c r="S52" s="155"/>
      <c r="T52" s="168"/>
      <c r="U52" s="168"/>
      <c r="V52" s="168"/>
    </row>
    <row r="53" spans="1:22" s="157" customFormat="1" ht="20.100000000000001" customHeight="1" x14ac:dyDescent="0.15">
      <c r="A53" s="335"/>
      <c r="B53" s="206"/>
      <c r="C53" s="139"/>
      <c r="D53" s="44"/>
      <c r="E53" s="143"/>
      <c r="F53" s="45"/>
      <c r="G53" s="88"/>
      <c r="H53" s="46" t="s">
        <v>57</v>
      </c>
      <c r="I53" s="43">
        <v>3000</v>
      </c>
      <c r="J53" s="96" t="s">
        <v>1</v>
      </c>
      <c r="K53" s="96" t="s">
        <v>9</v>
      </c>
      <c r="L53" s="43">
        <v>100</v>
      </c>
      <c r="M53" s="96" t="s">
        <v>12</v>
      </c>
      <c r="N53" s="96" t="s">
        <v>9</v>
      </c>
      <c r="O53" s="173">
        <v>1</v>
      </c>
      <c r="P53" s="102" t="s">
        <v>10</v>
      </c>
      <c r="Q53" s="91">
        <f>I53*L53*O53</f>
        <v>300000</v>
      </c>
      <c r="R53" s="155"/>
      <c r="S53" s="155"/>
      <c r="T53" s="168"/>
      <c r="U53" s="168"/>
      <c r="V53" s="168"/>
    </row>
    <row r="54" spans="1:22" s="157" customFormat="1" ht="20.100000000000001" customHeight="1" x14ac:dyDescent="0.15">
      <c r="A54" s="335"/>
      <c r="B54" s="206"/>
      <c r="C54" s="139"/>
      <c r="D54" s="47"/>
      <c r="E54" s="143"/>
      <c r="F54" s="45"/>
      <c r="G54" s="88"/>
      <c r="H54" s="56" t="s">
        <v>51</v>
      </c>
      <c r="I54" s="43">
        <v>1000000</v>
      </c>
      <c r="J54" s="96" t="s">
        <v>1</v>
      </c>
      <c r="K54" s="96" t="s">
        <v>9</v>
      </c>
      <c r="L54" s="43"/>
      <c r="M54" s="96"/>
      <c r="N54" s="96"/>
      <c r="O54" s="173">
        <v>1</v>
      </c>
      <c r="P54" s="104" t="s">
        <v>10</v>
      </c>
      <c r="Q54" s="89">
        <f>I54*O54</f>
        <v>1000000</v>
      </c>
      <c r="R54" s="155"/>
      <c r="S54" s="155"/>
      <c r="T54" s="168"/>
      <c r="U54" s="168"/>
      <c r="V54" s="168"/>
    </row>
    <row r="55" spans="1:22" s="157" customFormat="1" ht="20.100000000000001" customHeight="1" x14ac:dyDescent="0.15">
      <c r="A55" s="335"/>
      <c r="B55" s="343"/>
      <c r="C55" s="338" t="s">
        <v>17</v>
      </c>
      <c r="D55" s="47">
        <v>400000</v>
      </c>
      <c r="E55" s="32">
        <f>Q55</f>
        <v>22000</v>
      </c>
      <c r="F55" s="69">
        <f t="shared" si="6"/>
        <v>-378000</v>
      </c>
      <c r="G55" s="125">
        <f t="shared" si="7"/>
        <v>5.5</v>
      </c>
      <c r="H55" s="56" t="s">
        <v>174</v>
      </c>
      <c r="I55" s="41">
        <v>22000</v>
      </c>
      <c r="J55" s="98" t="s">
        <v>1</v>
      </c>
      <c r="K55" s="98" t="s">
        <v>9</v>
      </c>
      <c r="L55" s="41">
        <v>1</v>
      </c>
      <c r="M55" s="98" t="s">
        <v>10</v>
      </c>
      <c r="N55" s="98"/>
      <c r="O55" s="171"/>
      <c r="P55" s="104"/>
      <c r="Q55" s="162">
        <f>I55*L55</f>
        <v>22000</v>
      </c>
      <c r="R55" s="155"/>
      <c r="S55" s="155"/>
      <c r="T55" s="168"/>
      <c r="U55" s="168"/>
      <c r="V55" s="168"/>
    </row>
    <row r="56" spans="1:22" s="157" customFormat="1" ht="20.100000000000001" customHeight="1" x14ac:dyDescent="0.15">
      <c r="A56" s="262"/>
      <c r="B56" s="451" t="s">
        <v>16</v>
      </c>
      <c r="C56" s="451"/>
      <c r="D56" s="234">
        <f>D57+D58+D62+D72+D76+D75</f>
        <v>21050000</v>
      </c>
      <c r="E56" s="358">
        <f>SUM(E57:E76)</f>
        <v>22490000</v>
      </c>
      <c r="F56" s="187">
        <f t="shared" si="6"/>
        <v>1440000</v>
      </c>
      <c r="G56" s="188">
        <f t="shared" si="7"/>
        <v>106.84085510688837</v>
      </c>
      <c r="H56" s="219"/>
      <c r="I56" s="263"/>
      <c r="J56" s="264"/>
      <c r="K56" s="264"/>
      <c r="L56" s="263"/>
      <c r="M56" s="264"/>
      <c r="N56" s="264"/>
      <c r="O56" s="222"/>
      <c r="P56" s="236"/>
      <c r="Q56" s="265"/>
      <c r="R56" s="155"/>
      <c r="S56" s="155"/>
      <c r="T56" s="168"/>
      <c r="U56" s="168"/>
      <c r="V56" s="168"/>
    </row>
    <row r="57" spans="1:22" s="157" customFormat="1" ht="20.100000000000001" customHeight="1" x14ac:dyDescent="0.15">
      <c r="A57" s="250"/>
      <c r="B57" s="252"/>
      <c r="C57" s="341" t="s">
        <v>31</v>
      </c>
      <c r="D57" s="310">
        <v>400000</v>
      </c>
      <c r="E57" s="310">
        <f>SUM(Q57)</f>
        <v>100000</v>
      </c>
      <c r="F57" s="287">
        <f t="shared" si="6"/>
        <v>-300000</v>
      </c>
      <c r="G57" s="311">
        <f t="shared" si="7"/>
        <v>25</v>
      </c>
      <c r="H57" s="312" t="s">
        <v>31</v>
      </c>
      <c r="I57" s="313">
        <v>100000</v>
      </c>
      <c r="J57" s="359" t="s">
        <v>1</v>
      </c>
      <c r="K57" s="359" t="s">
        <v>9</v>
      </c>
      <c r="L57" s="313">
        <v>1</v>
      </c>
      <c r="M57" s="359" t="s">
        <v>4</v>
      </c>
      <c r="N57" s="359"/>
      <c r="O57" s="360"/>
      <c r="P57" s="361"/>
      <c r="Q57" s="362">
        <f>I57*L57</f>
        <v>100000</v>
      </c>
      <c r="R57" s="155"/>
      <c r="S57" s="155"/>
      <c r="T57" s="168"/>
      <c r="U57" s="168"/>
      <c r="V57" s="168"/>
    </row>
    <row r="58" spans="1:22" s="157" customFormat="1" ht="19.5" customHeight="1" x14ac:dyDescent="0.15">
      <c r="A58" s="335"/>
      <c r="B58" s="139"/>
      <c r="C58" s="139" t="s">
        <v>85</v>
      </c>
      <c r="D58" s="44">
        <v>4680000</v>
      </c>
      <c r="E58" s="44">
        <f>SUM(Q59:Q61)</f>
        <v>5280000</v>
      </c>
      <c r="F58" s="45">
        <f t="shared" si="6"/>
        <v>600000</v>
      </c>
      <c r="G58" s="132">
        <f t="shared" si="7"/>
        <v>112.82051282051282</v>
      </c>
      <c r="H58" s="46" t="s">
        <v>85</v>
      </c>
      <c r="I58" s="43" t="s">
        <v>126</v>
      </c>
      <c r="J58" s="96"/>
      <c r="K58" s="96"/>
      <c r="L58" s="43"/>
      <c r="M58" s="96"/>
      <c r="N58" s="96"/>
      <c r="O58" s="173"/>
      <c r="P58" s="102"/>
      <c r="Q58" s="356"/>
      <c r="R58" s="155"/>
      <c r="S58" s="155"/>
      <c r="T58" s="168"/>
      <c r="U58" s="168"/>
      <c r="V58" s="168"/>
    </row>
    <row r="59" spans="1:22" s="157" customFormat="1" ht="20.100000000000001" customHeight="1" x14ac:dyDescent="0.15">
      <c r="A59" s="335"/>
      <c r="B59" s="57"/>
      <c r="C59" s="139"/>
      <c r="D59" s="44"/>
      <c r="E59" s="140"/>
      <c r="F59" s="45"/>
      <c r="G59" s="111"/>
      <c r="H59" s="46" t="s">
        <v>140</v>
      </c>
      <c r="I59" s="43">
        <v>190000</v>
      </c>
      <c r="J59" s="96" t="s">
        <v>1</v>
      </c>
      <c r="K59" s="96" t="s">
        <v>9</v>
      </c>
      <c r="L59" s="43">
        <v>12</v>
      </c>
      <c r="M59" s="96" t="s">
        <v>5</v>
      </c>
      <c r="N59" s="96"/>
      <c r="O59" s="173"/>
      <c r="P59" s="102"/>
      <c r="Q59" s="91">
        <f>I59*L59</f>
        <v>2280000</v>
      </c>
      <c r="R59" s="155"/>
      <c r="S59" s="155"/>
      <c r="T59" s="168"/>
      <c r="U59" s="168"/>
      <c r="V59" s="168"/>
    </row>
    <row r="60" spans="1:22" s="157" customFormat="1" ht="20.100000000000001" customHeight="1" x14ac:dyDescent="0.15">
      <c r="A60" s="335"/>
      <c r="B60" s="57"/>
      <c r="C60" s="139"/>
      <c r="D60" s="44"/>
      <c r="E60" s="140"/>
      <c r="F60" s="45"/>
      <c r="G60" s="111"/>
      <c r="H60" s="46" t="s">
        <v>141</v>
      </c>
      <c r="I60" s="43">
        <v>190000</v>
      </c>
      <c r="J60" s="96" t="s">
        <v>1</v>
      </c>
      <c r="K60" s="96" t="s">
        <v>9</v>
      </c>
      <c r="L60" s="43">
        <v>12</v>
      </c>
      <c r="M60" s="96" t="s">
        <v>120</v>
      </c>
      <c r="N60" s="96"/>
      <c r="O60" s="173"/>
      <c r="P60" s="102"/>
      <c r="Q60" s="91">
        <f>I60*L60</f>
        <v>2280000</v>
      </c>
      <c r="R60" s="155"/>
      <c r="S60" s="155"/>
      <c r="T60" s="168"/>
      <c r="U60" s="168"/>
      <c r="V60" s="168"/>
    </row>
    <row r="61" spans="1:22" s="157" customFormat="1" ht="20.100000000000001" customHeight="1" x14ac:dyDescent="0.15">
      <c r="A61" s="335"/>
      <c r="B61" s="57"/>
      <c r="C61" s="139"/>
      <c r="D61" s="44"/>
      <c r="E61" s="140"/>
      <c r="F61" s="45"/>
      <c r="G61" s="111"/>
      <c r="H61" s="46" t="s">
        <v>158</v>
      </c>
      <c r="I61" s="43">
        <v>60000</v>
      </c>
      <c r="J61" s="96" t="s">
        <v>1</v>
      </c>
      <c r="K61" s="96" t="s">
        <v>9</v>
      </c>
      <c r="L61" s="43">
        <v>12</v>
      </c>
      <c r="M61" s="96" t="s">
        <v>120</v>
      </c>
      <c r="N61" s="96"/>
      <c r="O61" s="173"/>
      <c r="P61" s="102"/>
      <c r="Q61" s="91">
        <f>I61*L61</f>
        <v>720000</v>
      </c>
      <c r="R61" s="155"/>
      <c r="S61" s="155"/>
      <c r="T61" s="168"/>
      <c r="U61" s="168"/>
      <c r="V61" s="168"/>
    </row>
    <row r="62" spans="1:22" s="157" customFormat="1" ht="20.100000000000001" customHeight="1" x14ac:dyDescent="0.15">
      <c r="A62" s="335"/>
      <c r="B62" s="57"/>
      <c r="C62" s="85" t="s">
        <v>104</v>
      </c>
      <c r="D62" s="53">
        <v>7150000</v>
      </c>
      <c r="E62" s="53">
        <f>SUM(Q62)</f>
        <v>7150000</v>
      </c>
      <c r="F62" s="52">
        <f>E62-D62</f>
        <v>0</v>
      </c>
      <c r="G62" s="126">
        <f>E62/D62*100</f>
        <v>100</v>
      </c>
      <c r="H62" s="54" t="s">
        <v>189</v>
      </c>
      <c r="I62" s="42"/>
      <c r="J62" s="95"/>
      <c r="K62" s="95"/>
      <c r="L62" s="42"/>
      <c r="M62" s="95"/>
      <c r="N62" s="95"/>
      <c r="O62" s="172"/>
      <c r="P62" s="103"/>
      <c r="Q62" s="137">
        <f>SUM(Q63:Q71)</f>
        <v>7150000</v>
      </c>
      <c r="R62" s="155"/>
      <c r="S62" s="155"/>
      <c r="T62" s="168"/>
      <c r="U62" s="168"/>
      <c r="V62" s="168"/>
    </row>
    <row r="63" spans="1:22" s="157" customFormat="1" ht="20.100000000000001" customHeight="1" x14ac:dyDescent="0.15">
      <c r="A63" s="335"/>
      <c r="B63" s="57"/>
      <c r="C63" s="336"/>
      <c r="D63" s="44"/>
      <c r="E63" s="140"/>
      <c r="F63" s="45"/>
      <c r="G63" s="88"/>
      <c r="H63" s="46" t="s">
        <v>68</v>
      </c>
      <c r="I63" s="43">
        <v>5000</v>
      </c>
      <c r="J63" s="96" t="s">
        <v>1</v>
      </c>
      <c r="K63" s="96" t="s">
        <v>9</v>
      </c>
      <c r="L63" s="43">
        <v>12</v>
      </c>
      <c r="M63" s="96" t="s">
        <v>5</v>
      </c>
      <c r="N63" s="96"/>
      <c r="O63" s="173"/>
      <c r="P63" s="102"/>
      <c r="Q63" s="91">
        <f t="shared" ref="Q63:Q67" si="8">I63*L63</f>
        <v>60000</v>
      </c>
      <c r="R63" s="155"/>
      <c r="S63" s="155"/>
      <c r="T63" s="168"/>
      <c r="U63" s="168"/>
      <c r="V63" s="168"/>
    </row>
    <row r="64" spans="1:22" s="157" customFormat="1" ht="20.100000000000001" customHeight="1" x14ac:dyDescent="0.15">
      <c r="A64" s="335"/>
      <c r="B64" s="57"/>
      <c r="C64" s="336"/>
      <c r="D64" s="44"/>
      <c r="E64" s="140"/>
      <c r="F64" s="45"/>
      <c r="G64" s="88"/>
      <c r="H64" s="46" t="s">
        <v>35</v>
      </c>
      <c r="I64" s="43">
        <v>100000</v>
      </c>
      <c r="J64" s="96" t="s">
        <v>1</v>
      </c>
      <c r="K64" s="96" t="s">
        <v>9</v>
      </c>
      <c r="L64" s="43">
        <v>12</v>
      </c>
      <c r="M64" s="96" t="s">
        <v>5</v>
      </c>
      <c r="N64" s="96"/>
      <c r="O64" s="173"/>
      <c r="P64" s="102"/>
      <c r="Q64" s="91">
        <f t="shared" si="8"/>
        <v>1200000</v>
      </c>
      <c r="R64" s="155"/>
      <c r="S64" s="155"/>
      <c r="T64" s="168"/>
      <c r="U64" s="168"/>
      <c r="V64" s="168"/>
    </row>
    <row r="65" spans="1:22" s="157" customFormat="1" ht="20.100000000000001" customHeight="1" x14ac:dyDescent="0.15">
      <c r="A65" s="335"/>
      <c r="B65" s="57"/>
      <c r="C65" s="336"/>
      <c r="D65" s="44"/>
      <c r="E65" s="140"/>
      <c r="F65" s="45"/>
      <c r="G65" s="88"/>
      <c r="H65" s="46" t="s">
        <v>54</v>
      </c>
      <c r="I65" s="43">
        <v>120000</v>
      </c>
      <c r="J65" s="96" t="s">
        <v>1</v>
      </c>
      <c r="K65" s="96" t="s">
        <v>9</v>
      </c>
      <c r="L65" s="43">
        <v>12</v>
      </c>
      <c r="M65" s="96" t="s">
        <v>5</v>
      </c>
      <c r="N65" s="96"/>
      <c r="O65" s="173"/>
      <c r="P65" s="102"/>
      <c r="Q65" s="91">
        <f t="shared" si="8"/>
        <v>1440000</v>
      </c>
      <c r="R65" s="155"/>
      <c r="S65" s="155"/>
      <c r="T65" s="168"/>
      <c r="U65" s="168"/>
      <c r="V65" s="168"/>
    </row>
    <row r="66" spans="1:22" s="157" customFormat="1" ht="20.100000000000001" customHeight="1" x14ac:dyDescent="0.15">
      <c r="A66" s="335"/>
      <c r="B66" s="57"/>
      <c r="C66" s="336"/>
      <c r="D66" s="44"/>
      <c r="E66" s="140"/>
      <c r="F66" s="45"/>
      <c r="G66" s="88"/>
      <c r="H66" s="46" t="s">
        <v>66</v>
      </c>
      <c r="I66" s="43">
        <v>15000</v>
      </c>
      <c r="J66" s="96" t="s">
        <v>1</v>
      </c>
      <c r="K66" s="96" t="s">
        <v>9</v>
      </c>
      <c r="L66" s="43">
        <v>6</v>
      </c>
      <c r="M66" s="96" t="s">
        <v>5</v>
      </c>
      <c r="N66" s="96"/>
      <c r="O66" s="173"/>
      <c r="P66" s="102"/>
      <c r="Q66" s="91">
        <f t="shared" si="8"/>
        <v>90000</v>
      </c>
      <c r="R66" s="155"/>
      <c r="S66" s="155"/>
      <c r="T66" s="168"/>
      <c r="U66" s="168"/>
      <c r="V66" s="168"/>
    </row>
    <row r="67" spans="1:22" s="157" customFormat="1" ht="20.100000000000001" customHeight="1" x14ac:dyDescent="0.15">
      <c r="A67" s="335"/>
      <c r="B67" s="57"/>
      <c r="C67" s="139"/>
      <c r="D67" s="44"/>
      <c r="E67" s="140"/>
      <c r="F67" s="45"/>
      <c r="G67" s="88"/>
      <c r="H67" s="46" t="s">
        <v>46</v>
      </c>
      <c r="I67" s="43">
        <v>5000</v>
      </c>
      <c r="J67" s="96" t="s">
        <v>1</v>
      </c>
      <c r="K67" s="96" t="s">
        <v>9</v>
      </c>
      <c r="L67" s="43">
        <v>12</v>
      </c>
      <c r="M67" s="96" t="s">
        <v>5</v>
      </c>
      <c r="N67" s="96"/>
      <c r="O67" s="173"/>
      <c r="P67" s="102"/>
      <c r="Q67" s="91">
        <f t="shared" si="8"/>
        <v>60000</v>
      </c>
      <c r="R67" s="155"/>
      <c r="S67" s="155"/>
      <c r="T67" s="168"/>
      <c r="U67" s="168"/>
      <c r="V67" s="168"/>
    </row>
    <row r="68" spans="1:22" s="157" customFormat="1" ht="20.100000000000001" customHeight="1" x14ac:dyDescent="0.15">
      <c r="A68" s="335"/>
      <c r="B68" s="58"/>
      <c r="C68" s="139"/>
      <c r="D68" s="44"/>
      <c r="E68" s="140"/>
      <c r="F68" s="45"/>
      <c r="G68" s="88"/>
      <c r="H68" s="46" t="s">
        <v>208</v>
      </c>
      <c r="I68" s="43">
        <v>450000</v>
      </c>
      <c r="J68" s="96" t="s">
        <v>1</v>
      </c>
      <c r="K68" s="96" t="s">
        <v>9</v>
      </c>
      <c r="L68" s="43">
        <v>4</v>
      </c>
      <c r="M68" s="96" t="s">
        <v>4</v>
      </c>
      <c r="N68" s="96"/>
      <c r="O68" s="173"/>
      <c r="P68" s="102"/>
      <c r="Q68" s="91">
        <f>I68*L68</f>
        <v>1800000</v>
      </c>
      <c r="R68" s="155"/>
      <c r="S68" s="155"/>
      <c r="T68" s="168"/>
      <c r="U68" s="168"/>
      <c r="V68" s="155"/>
    </row>
    <row r="69" spans="1:22" s="157" customFormat="1" ht="20.100000000000001" customHeight="1" x14ac:dyDescent="0.15">
      <c r="A69" s="335"/>
      <c r="B69" s="58"/>
      <c r="C69" s="139"/>
      <c r="D69" s="44"/>
      <c r="E69" s="140"/>
      <c r="F69" s="45"/>
      <c r="G69" s="88"/>
      <c r="H69" s="46" t="s">
        <v>209</v>
      </c>
      <c r="I69" s="43">
        <v>100000</v>
      </c>
      <c r="J69" s="96" t="s">
        <v>125</v>
      </c>
      <c r="K69" s="96" t="s">
        <v>9</v>
      </c>
      <c r="L69" s="43">
        <v>4</v>
      </c>
      <c r="M69" s="96" t="s">
        <v>210</v>
      </c>
      <c r="N69" s="96"/>
      <c r="O69" s="173"/>
      <c r="P69" s="102"/>
      <c r="Q69" s="91">
        <f>I69*L69</f>
        <v>400000</v>
      </c>
      <c r="R69" s="155"/>
      <c r="S69" s="155"/>
      <c r="T69" s="168"/>
      <c r="U69" s="168"/>
      <c r="V69" s="168"/>
    </row>
    <row r="70" spans="1:22" s="157" customFormat="1" ht="20.100000000000001" customHeight="1" x14ac:dyDescent="0.15">
      <c r="A70" s="335"/>
      <c r="B70" s="58"/>
      <c r="C70" s="139"/>
      <c r="D70" s="44"/>
      <c r="E70" s="140"/>
      <c r="F70" s="45"/>
      <c r="G70" s="88"/>
      <c r="H70" s="46" t="s">
        <v>61</v>
      </c>
      <c r="I70" s="43">
        <v>2000000</v>
      </c>
      <c r="J70" s="96" t="s">
        <v>1</v>
      </c>
      <c r="K70" s="96" t="s">
        <v>9</v>
      </c>
      <c r="L70" s="43">
        <v>1</v>
      </c>
      <c r="M70" s="96" t="s">
        <v>10</v>
      </c>
      <c r="N70" s="96"/>
      <c r="O70" s="173"/>
      <c r="P70" s="102"/>
      <c r="Q70" s="91">
        <f>I70*L70</f>
        <v>2000000</v>
      </c>
      <c r="R70" s="155"/>
      <c r="S70" s="155"/>
      <c r="T70" s="168"/>
      <c r="U70" s="168"/>
      <c r="V70" s="155"/>
    </row>
    <row r="71" spans="1:22" s="157" customFormat="1" ht="20.100000000000001" customHeight="1" x14ac:dyDescent="0.15">
      <c r="A71" s="335"/>
      <c r="B71" s="343"/>
      <c r="C71" s="139"/>
      <c r="D71" s="44"/>
      <c r="E71" s="140"/>
      <c r="F71" s="45"/>
      <c r="G71" s="88"/>
      <c r="H71" s="266" t="s">
        <v>82</v>
      </c>
      <c r="I71" s="43">
        <v>100000</v>
      </c>
      <c r="J71" s="96" t="s">
        <v>1</v>
      </c>
      <c r="K71" s="96" t="s">
        <v>9</v>
      </c>
      <c r="L71" s="43">
        <v>1</v>
      </c>
      <c r="M71" s="96" t="s">
        <v>10</v>
      </c>
      <c r="N71" s="96"/>
      <c r="O71" s="173"/>
      <c r="P71" s="102"/>
      <c r="Q71" s="91">
        <f>I71*L71</f>
        <v>100000</v>
      </c>
      <c r="R71" s="155"/>
      <c r="S71" s="155"/>
      <c r="T71" s="168"/>
      <c r="U71" s="168"/>
      <c r="V71" s="155"/>
    </row>
    <row r="72" spans="1:22" s="157" customFormat="1" ht="20.100000000000001" customHeight="1" x14ac:dyDescent="0.15">
      <c r="A72" s="335"/>
      <c r="B72" s="343"/>
      <c r="C72" s="85" t="s">
        <v>29</v>
      </c>
      <c r="D72" s="53">
        <v>1820000</v>
      </c>
      <c r="E72" s="53">
        <f>SUM(Q73:Q74)</f>
        <v>3160000</v>
      </c>
      <c r="F72" s="52">
        <f>E72-D72</f>
        <v>1340000</v>
      </c>
      <c r="G72" s="126">
        <f>E72/D72*100</f>
        <v>173.62637362637363</v>
      </c>
      <c r="H72" s="54" t="s">
        <v>29</v>
      </c>
      <c r="I72" s="42"/>
      <c r="J72" s="95"/>
      <c r="K72" s="95"/>
      <c r="L72" s="42"/>
      <c r="M72" s="95"/>
      <c r="N72" s="95"/>
      <c r="O72" s="172"/>
      <c r="P72" s="103"/>
      <c r="Q72" s="346"/>
      <c r="R72" s="155"/>
      <c r="S72" s="155"/>
      <c r="T72" s="168"/>
      <c r="U72" s="168"/>
      <c r="V72" s="155"/>
    </row>
    <row r="73" spans="1:22" s="157" customFormat="1" ht="20.100000000000001" customHeight="1" x14ac:dyDescent="0.15">
      <c r="A73" s="335"/>
      <c r="B73" s="343"/>
      <c r="C73" s="139"/>
      <c r="D73" s="44"/>
      <c r="E73" s="140"/>
      <c r="F73" s="45"/>
      <c r="G73" s="88"/>
      <c r="H73" s="46" t="s">
        <v>42</v>
      </c>
      <c r="I73" s="43">
        <v>180000</v>
      </c>
      <c r="J73" s="96" t="s">
        <v>1</v>
      </c>
      <c r="K73" s="96" t="s">
        <v>9</v>
      </c>
      <c r="L73" s="154"/>
      <c r="M73" s="154"/>
      <c r="N73" s="96"/>
      <c r="O73" s="43">
        <v>12</v>
      </c>
      <c r="P73" s="96" t="s">
        <v>5</v>
      </c>
      <c r="Q73" s="91">
        <f>I73*O73</f>
        <v>2160000</v>
      </c>
      <c r="R73" s="155"/>
      <c r="S73" s="155"/>
      <c r="T73" s="168"/>
      <c r="U73" s="168"/>
      <c r="V73" s="155"/>
    </row>
    <row r="74" spans="1:22" s="157" customFormat="1" ht="20.100000000000001" customHeight="1" x14ac:dyDescent="0.15">
      <c r="A74" s="181"/>
      <c r="B74" s="336"/>
      <c r="C74" s="139"/>
      <c r="D74" s="110"/>
      <c r="E74" s="142"/>
      <c r="F74" s="43"/>
      <c r="G74" s="88"/>
      <c r="H74" s="46" t="s">
        <v>81</v>
      </c>
      <c r="I74" s="43">
        <v>250000</v>
      </c>
      <c r="J74" s="96" t="s">
        <v>1</v>
      </c>
      <c r="K74" s="96" t="s">
        <v>9</v>
      </c>
      <c r="L74" s="154"/>
      <c r="M74" s="154"/>
      <c r="N74" s="96"/>
      <c r="O74" s="43">
        <v>4</v>
      </c>
      <c r="P74" s="96" t="s">
        <v>10</v>
      </c>
      <c r="Q74" s="91">
        <f>I74*O74</f>
        <v>1000000</v>
      </c>
      <c r="R74" s="155"/>
      <c r="S74" s="155"/>
      <c r="T74" s="168"/>
      <c r="U74" s="168"/>
      <c r="V74" s="155"/>
    </row>
    <row r="75" spans="1:22" s="157" customFormat="1" ht="20.100000000000001" customHeight="1" x14ac:dyDescent="0.15">
      <c r="A75" s="335"/>
      <c r="B75" s="343"/>
      <c r="C75" s="338" t="s">
        <v>157</v>
      </c>
      <c r="D75" s="32">
        <v>6000000</v>
      </c>
      <c r="E75" s="203">
        <f>Q75</f>
        <v>6000000</v>
      </c>
      <c r="F75" s="69">
        <f>E75-D75</f>
        <v>0</v>
      </c>
      <c r="G75" s="204"/>
      <c r="H75" s="61" t="s">
        <v>157</v>
      </c>
      <c r="I75" s="41">
        <v>500000</v>
      </c>
      <c r="J75" s="98" t="s">
        <v>125</v>
      </c>
      <c r="K75" s="98" t="s">
        <v>9</v>
      </c>
      <c r="L75" s="205"/>
      <c r="M75" s="205"/>
      <c r="N75" s="98"/>
      <c r="O75" s="41">
        <v>12</v>
      </c>
      <c r="P75" s="98" t="s">
        <v>123</v>
      </c>
      <c r="Q75" s="138">
        <f>I75*O75</f>
        <v>6000000</v>
      </c>
      <c r="R75" s="155"/>
      <c r="S75" s="155"/>
      <c r="T75" s="168"/>
      <c r="U75" s="168"/>
      <c r="V75" s="155"/>
    </row>
    <row r="76" spans="1:22" s="157" customFormat="1" ht="20.100000000000001" customHeight="1" x14ac:dyDescent="0.15">
      <c r="A76" s="335"/>
      <c r="B76" s="343"/>
      <c r="C76" s="64" t="s">
        <v>53</v>
      </c>
      <c r="D76" s="44">
        <v>1000000</v>
      </c>
      <c r="E76" s="44">
        <f>Q76</f>
        <v>800000</v>
      </c>
      <c r="F76" s="45">
        <f>E76-D76</f>
        <v>-200000</v>
      </c>
      <c r="G76" s="132">
        <f>E76/D76*100</f>
        <v>80</v>
      </c>
      <c r="H76" s="177" t="s">
        <v>136</v>
      </c>
      <c r="I76" s="43"/>
      <c r="J76" s="96"/>
      <c r="K76" s="96"/>
      <c r="L76" s="43"/>
      <c r="M76" s="96"/>
      <c r="N76" s="96"/>
      <c r="O76" s="173"/>
      <c r="P76" s="102"/>
      <c r="Q76" s="149">
        <f>Q77</f>
        <v>800000</v>
      </c>
      <c r="R76" s="155"/>
      <c r="S76" s="155"/>
      <c r="T76" s="168"/>
      <c r="U76" s="168"/>
      <c r="V76" s="168"/>
    </row>
    <row r="77" spans="1:22" s="157" customFormat="1" ht="20.100000000000001" customHeight="1" x14ac:dyDescent="0.15">
      <c r="A77" s="335"/>
      <c r="B77" s="343"/>
      <c r="C77" s="64"/>
      <c r="D77" s="44"/>
      <c r="E77" s="44"/>
      <c r="F77" s="45"/>
      <c r="G77" s="111"/>
      <c r="H77" s="46" t="s">
        <v>152</v>
      </c>
      <c r="I77" s="43">
        <v>160000</v>
      </c>
      <c r="J77" s="96" t="s">
        <v>1</v>
      </c>
      <c r="K77" s="96" t="s">
        <v>9</v>
      </c>
      <c r="L77" s="43">
        <v>5</v>
      </c>
      <c r="M77" s="96" t="s">
        <v>123</v>
      </c>
      <c r="N77" s="96"/>
      <c r="O77" s="173"/>
      <c r="P77" s="102"/>
      <c r="Q77" s="162">
        <f>I77*L77</f>
        <v>800000</v>
      </c>
      <c r="R77" s="155"/>
      <c r="S77" s="155"/>
      <c r="T77" s="168"/>
      <c r="U77" s="168"/>
      <c r="V77" s="168"/>
    </row>
    <row r="78" spans="1:22" s="157" customFormat="1" ht="20.100000000000001" customHeight="1" x14ac:dyDescent="0.15">
      <c r="A78" s="427" t="s">
        <v>50</v>
      </c>
      <c r="B78" s="400"/>
      <c r="C78" s="400"/>
      <c r="D78" s="115">
        <f>D79</f>
        <v>3600000</v>
      </c>
      <c r="E78" s="115">
        <f>E79</f>
        <v>3600000</v>
      </c>
      <c r="F78" s="122">
        <f t="shared" ref="F78:F84" si="9">E78-D78</f>
        <v>0</v>
      </c>
      <c r="G78" s="150">
        <v>0</v>
      </c>
      <c r="H78" s="61"/>
      <c r="I78" s="41"/>
      <c r="J78" s="98"/>
      <c r="K78" s="98"/>
      <c r="L78" s="41"/>
      <c r="M78" s="98"/>
      <c r="N78" s="98"/>
      <c r="O78" s="171"/>
      <c r="P78" s="105"/>
      <c r="Q78" s="141"/>
      <c r="R78" s="155"/>
      <c r="S78" s="155"/>
      <c r="T78" s="168"/>
      <c r="U78" s="168"/>
      <c r="V78" s="168"/>
    </row>
    <row r="79" spans="1:22" s="157" customFormat="1" ht="20.100000000000001" customHeight="1" x14ac:dyDescent="0.15">
      <c r="A79" s="335"/>
      <c r="B79" s="429" t="s">
        <v>18</v>
      </c>
      <c r="C79" s="429"/>
      <c r="D79" s="47">
        <f>D80+D81</f>
        <v>3600000</v>
      </c>
      <c r="E79" s="47">
        <f>E80+E81</f>
        <v>3600000</v>
      </c>
      <c r="F79" s="69">
        <f t="shared" si="9"/>
        <v>0</v>
      </c>
      <c r="G79" s="151">
        <v>0</v>
      </c>
      <c r="H79" s="56"/>
      <c r="I79" s="41"/>
      <c r="J79" s="98"/>
      <c r="K79" s="98"/>
      <c r="L79" s="41"/>
      <c r="M79" s="98"/>
      <c r="N79" s="98"/>
      <c r="O79" s="175"/>
      <c r="P79" s="104"/>
      <c r="Q79" s="141"/>
      <c r="R79" s="155"/>
      <c r="S79" s="155"/>
      <c r="T79" s="168"/>
      <c r="U79" s="168"/>
      <c r="V79" s="168"/>
    </row>
    <row r="80" spans="1:22" s="157" customFormat="1" ht="20.100000000000001" customHeight="1" x14ac:dyDescent="0.15">
      <c r="A80" s="335"/>
      <c r="B80" s="343"/>
      <c r="C80" s="337" t="s">
        <v>41</v>
      </c>
      <c r="D80" s="47">
        <v>3600000</v>
      </c>
      <c r="E80" s="47">
        <f>Q80</f>
        <v>3600000</v>
      </c>
      <c r="F80" s="69">
        <f t="shared" si="9"/>
        <v>0</v>
      </c>
      <c r="G80" s="152">
        <v>0</v>
      </c>
      <c r="H80" s="56" t="s">
        <v>41</v>
      </c>
      <c r="I80" s="41">
        <v>300000</v>
      </c>
      <c r="J80" s="98" t="s">
        <v>1</v>
      </c>
      <c r="K80" s="98" t="s">
        <v>9</v>
      </c>
      <c r="L80" s="212"/>
      <c r="M80" s="212"/>
      <c r="N80" s="98"/>
      <c r="O80" s="41">
        <v>12</v>
      </c>
      <c r="P80" s="98" t="s">
        <v>10</v>
      </c>
      <c r="Q80" s="138">
        <f>I80*O80</f>
        <v>3600000</v>
      </c>
      <c r="R80" s="155"/>
      <c r="S80" s="155"/>
      <c r="T80" s="168"/>
      <c r="U80" s="168"/>
      <c r="V80" s="168"/>
    </row>
    <row r="81" spans="1:22" s="157" customFormat="1" ht="20.100000000000001" customHeight="1" x14ac:dyDescent="0.15">
      <c r="A81" s="334"/>
      <c r="B81" s="344"/>
      <c r="C81" s="338" t="s">
        <v>69</v>
      </c>
      <c r="D81" s="47">
        <v>0</v>
      </c>
      <c r="E81" s="47">
        <f>Q81</f>
        <v>0</v>
      </c>
      <c r="F81" s="69">
        <f t="shared" si="9"/>
        <v>0</v>
      </c>
      <c r="G81" s="152">
        <v>0</v>
      </c>
      <c r="H81" s="56" t="s">
        <v>69</v>
      </c>
      <c r="I81" s="41">
        <v>0</v>
      </c>
      <c r="J81" s="98" t="s">
        <v>1</v>
      </c>
      <c r="K81" s="96" t="s">
        <v>9</v>
      </c>
      <c r="L81" s="41"/>
      <c r="M81" s="98"/>
      <c r="N81" s="98"/>
      <c r="O81" s="41">
        <v>0</v>
      </c>
      <c r="P81" s="98" t="s">
        <v>10</v>
      </c>
      <c r="Q81" s="138">
        <f>I81*O81</f>
        <v>0</v>
      </c>
      <c r="R81" s="155"/>
      <c r="S81" s="155"/>
      <c r="T81" s="168"/>
      <c r="U81" s="168"/>
      <c r="V81" s="168"/>
    </row>
    <row r="82" spans="1:22" s="157" customFormat="1" ht="20.100000000000001" customHeight="1" x14ac:dyDescent="0.15">
      <c r="A82" s="427" t="s">
        <v>13</v>
      </c>
      <c r="B82" s="427"/>
      <c r="C82" s="427"/>
      <c r="D82" s="59">
        <f>D83</f>
        <v>60232100</v>
      </c>
      <c r="E82" s="59">
        <f>E83</f>
        <v>63694140</v>
      </c>
      <c r="F82" s="122">
        <f t="shared" si="9"/>
        <v>3462040</v>
      </c>
      <c r="G82" s="119">
        <f>E82/D82*100</f>
        <v>105.74783213602051</v>
      </c>
      <c r="H82" s="56"/>
      <c r="I82" s="41"/>
      <c r="J82" s="98"/>
      <c r="K82" s="98"/>
      <c r="L82" s="41"/>
      <c r="M82" s="98"/>
      <c r="N82" s="98"/>
      <c r="O82" s="175"/>
      <c r="P82" s="104"/>
      <c r="Q82" s="141"/>
      <c r="R82" s="155"/>
      <c r="S82" s="155"/>
      <c r="T82" s="168"/>
      <c r="U82" s="168"/>
      <c r="V82" s="168"/>
    </row>
    <row r="83" spans="1:22" s="157" customFormat="1" ht="20.100000000000001" customHeight="1" x14ac:dyDescent="0.15">
      <c r="A83" s="335"/>
      <c r="B83" s="429" t="s">
        <v>105</v>
      </c>
      <c r="C83" s="429"/>
      <c r="D83" s="47">
        <f>D84+D143</f>
        <v>60232100</v>
      </c>
      <c r="E83" s="47">
        <f>E84+E143</f>
        <v>63694140</v>
      </c>
      <c r="F83" s="69">
        <f t="shared" si="9"/>
        <v>3462040</v>
      </c>
      <c r="G83" s="125">
        <f>E83/D83*100</f>
        <v>105.74783213602051</v>
      </c>
      <c r="H83" s="56"/>
      <c r="I83" s="41"/>
      <c r="J83" s="98"/>
      <c r="K83" s="98"/>
      <c r="L83" s="41"/>
      <c r="M83" s="98"/>
      <c r="N83" s="98"/>
      <c r="O83" s="175"/>
      <c r="P83" s="104"/>
      <c r="Q83" s="138"/>
      <c r="R83" s="155"/>
      <c r="S83" s="155"/>
      <c r="T83" s="168"/>
      <c r="U83" s="168"/>
      <c r="V83" s="168"/>
    </row>
    <row r="84" spans="1:22" s="157" customFormat="1" ht="20.100000000000001" customHeight="1" x14ac:dyDescent="0.15">
      <c r="A84" s="262"/>
      <c r="B84" s="291"/>
      <c r="C84" s="70" t="s">
        <v>106</v>
      </c>
      <c r="D84" s="51">
        <v>59062100</v>
      </c>
      <c r="E84" s="51">
        <f>Q84+Q93+Q96+Q99+Q104+Q111+Q112+Q115+Q118+Q124+Q127+Q135+Q140</f>
        <v>62524140</v>
      </c>
      <c r="F84" s="187">
        <f t="shared" si="9"/>
        <v>3462040</v>
      </c>
      <c r="G84" s="188">
        <f>E84/D84*100</f>
        <v>105.86169472470502</v>
      </c>
      <c r="H84" s="289" t="s">
        <v>182</v>
      </c>
      <c r="I84" s="263"/>
      <c r="J84" s="264"/>
      <c r="K84" s="264"/>
      <c r="L84" s="263"/>
      <c r="M84" s="264"/>
      <c r="N84" s="264"/>
      <c r="O84" s="292"/>
      <c r="P84" s="293"/>
      <c r="Q84" s="237">
        <f>SUM(Q85:Q92)</f>
        <v>21435820</v>
      </c>
      <c r="R84" s="155"/>
      <c r="S84" s="155"/>
      <c r="T84" s="168"/>
      <c r="U84" s="168"/>
      <c r="V84" s="168"/>
    </row>
    <row r="85" spans="1:22" s="157" customFormat="1" ht="20.100000000000001" customHeight="1" x14ac:dyDescent="0.15">
      <c r="A85" s="250"/>
      <c r="B85" s="347"/>
      <c r="C85" s="240"/>
      <c r="D85" s="241"/>
      <c r="E85" s="348"/>
      <c r="F85" s="243"/>
      <c r="G85" s="294"/>
      <c r="H85" s="244" t="s">
        <v>181</v>
      </c>
      <c r="I85" s="245">
        <v>0</v>
      </c>
      <c r="J85" s="246" t="s">
        <v>125</v>
      </c>
      <c r="K85" s="246" t="s">
        <v>167</v>
      </c>
      <c r="L85" s="245">
        <v>0</v>
      </c>
      <c r="M85" s="246" t="s">
        <v>147</v>
      </c>
      <c r="N85" s="246" t="s">
        <v>167</v>
      </c>
      <c r="O85" s="247">
        <v>0</v>
      </c>
      <c r="P85" s="248" t="s">
        <v>123</v>
      </c>
      <c r="Q85" s="249">
        <f>I85*L85*O85</f>
        <v>0</v>
      </c>
      <c r="R85" s="155"/>
      <c r="S85" s="155"/>
      <c r="T85" s="168"/>
      <c r="U85" s="168"/>
      <c r="V85" s="168"/>
    </row>
    <row r="86" spans="1:22" s="157" customFormat="1" ht="20.100000000000001" customHeight="1" x14ac:dyDescent="0.15">
      <c r="A86" s="335"/>
      <c r="B86" s="343"/>
      <c r="C86" s="139"/>
      <c r="D86" s="44"/>
      <c r="E86" s="110"/>
      <c r="F86" s="45"/>
      <c r="G86" s="111"/>
      <c r="H86" s="46" t="s">
        <v>234</v>
      </c>
      <c r="I86" s="43">
        <v>5000000</v>
      </c>
      <c r="J86" s="96" t="s">
        <v>125</v>
      </c>
      <c r="K86" s="96" t="s">
        <v>167</v>
      </c>
      <c r="L86" s="43"/>
      <c r="M86" s="96"/>
      <c r="N86" s="96"/>
      <c r="O86" s="173">
        <v>1</v>
      </c>
      <c r="P86" s="102" t="s">
        <v>123</v>
      </c>
      <c r="Q86" s="91">
        <f>I86*O86</f>
        <v>5000000</v>
      </c>
      <c r="R86" s="155"/>
      <c r="S86" s="155"/>
      <c r="T86" s="168"/>
      <c r="U86" s="168"/>
      <c r="V86" s="168"/>
    </row>
    <row r="87" spans="1:22" s="157" customFormat="1" ht="20.100000000000001" customHeight="1" x14ac:dyDescent="0.15">
      <c r="A87" s="335"/>
      <c r="B87" s="343"/>
      <c r="C87" s="139"/>
      <c r="D87" s="44"/>
      <c r="E87" s="110"/>
      <c r="F87" s="45"/>
      <c r="G87" s="111"/>
      <c r="H87" s="46" t="s">
        <v>240</v>
      </c>
      <c r="I87" s="43">
        <v>2815120</v>
      </c>
      <c r="J87" s="96" t="s">
        <v>125</v>
      </c>
      <c r="K87" s="96" t="s">
        <v>167</v>
      </c>
      <c r="L87" s="43"/>
      <c r="M87" s="96"/>
      <c r="N87" s="96"/>
      <c r="O87" s="173">
        <v>1</v>
      </c>
      <c r="P87" s="102" t="s">
        <v>123</v>
      </c>
      <c r="Q87" s="91">
        <f>I87*O87</f>
        <v>2815120</v>
      </c>
      <c r="R87" s="155"/>
      <c r="S87" s="155"/>
      <c r="T87" s="168"/>
      <c r="U87" s="168"/>
      <c r="V87" s="168"/>
    </row>
    <row r="88" spans="1:22" s="157" customFormat="1" ht="20.100000000000001" customHeight="1" x14ac:dyDescent="0.15">
      <c r="A88" s="335"/>
      <c r="B88" s="343"/>
      <c r="C88" s="139"/>
      <c r="D88" s="44"/>
      <c r="E88" s="140"/>
      <c r="F88" s="45"/>
      <c r="G88" s="88"/>
      <c r="H88" s="46" t="s">
        <v>177</v>
      </c>
      <c r="I88" s="43">
        <v>1545700</v>
      </c>
      <c r="J88" s="96" t="s">
        <v>1</v>
      </c>
      <c r="K88" s="96" t="s">
        <v>9</v>
      </c>
      <c r="L88" s="43"/>
      <c r="M88" s="96"/>
      <c r="N88" s="96"/>
      <c r="O88" s="173">
        <v>1</v>
      </c>
      <c r="P88" s="102" t="s">
        <v>10</v>
      </c>
      <c r="Q88" s="91">
        <f>I88*O88</f>
        <v>1545700</v>
      </c>
      <c r="R88" s="155"/>
      <c r="S88" s="155"/>
      <c r="T88" s="168"/>
      <c r="U88" s="168"/>
      <c r="V88" s="168"/>
    </row>
    <row r="89" spans="1:22" s="157" customFormat="1" ht="20.100000000000001" customHeight="1" x14ac:dyDescent="0.15">
      <c r="A89" s="335"/>
      <c r="B89" s="343"/>
      <c r="C89" s="139"/>
      <c r="D89" s="44"/>
      <c r="E89" s="140"/>
      <c r="F89" s="45"/>
      <c r="G89" s="88"/>
      <c r="H89" s="46" t="s">
        <v>178</v>
      </c>
      <c r="I89" s="43">
        <v>7500</v>
      </c>
      <c r="J89" s="96" t="s">
        <v>1</v>
      </c>
      <c r="K89" s="96" t="s">
        <v>9</v>
      </c>
      <c r="L89" s="43">
        <v>210</v>
      </c>
      <c r="M89" s="96" t="s">
        <v>12</v>
      </c>
      <c r="N89" s="96" t="s">
        <v>9</v>
      </c>
      <c r="O89" s="173">
        <v>3</v>
      </c>
      <c r="P89" s="102" t="s">
        <v>10</v>
      </c>
      <c r="Q89" s="91">
        <f>I89*L89*O89</f>
        <v>4725000</v>
      </c>
      <c r="R89" s="155"/>
      <c r="S89" s="155"/>
      <c r="T89" s="168"/>
      <c r="U89" s="168"/>
      <c r="V89" s="168"/>
    </row>
    <row r="90" spans="1:22" s="157" customFormat="1" ht="20.100000000000001" customHeight="1" x14ac:dyDescent="0.15">
      <c r="A90" s="335"/>
      <c r="B90" s="343"/>
      <c r="C90" s="139"/>
      <c r="D90" s="44"/>
      <c r="E90" s="140"/>
      <c r="F90" s="45"/>
      <c r="G90" s="88"/>
      <c r="H90" s="46" t="s">
        <v>55</v>
      </c>
      <c r="I90" s="43">
        <v>15000</v>
      </c>
      <c r="J90" s="96" t="s">
        <v>1</v>
      </c>
      <c r="K90" s="96" t="s">
        <v>9</v>
      </c>
      <c r="L90" s="43">
        <v>210</v>
      </c>
      <c r="M90" s="96" t="s">
        <v>12</v>
      </c>
      <c r="N90" s="96" t="s">
        <v>9</v>
      </c>
      <c r="O90" s="173">
        <v>1</v>
      </c>
      <c r="P90" s="102" t="s">
        <v>10</v>
      </c>
      <c r="Q90" s="91">
        <f>I90*L90*O90</f>
        <v>3150000</v>
      </c>
      <c r="R90" s="155"/>
      <c r="S90" s="155"/>
      <c r="T90" s="168"/>
      <c r="U90" s="168"/>
      <c r="V90" s="168"/>
    </row>
    <row r="91" spans="1:22" s="350" customFormat="1" ht="20.100000000000001" customHeight="1" x14ac:dyDescent="0.15">
      <c r="A91" s="267"/>
      <c r="B91" s="268"/>
      <c r="C91" s="269"/>
      <c r="D91" s="270"/>
      <c r="E91" s="271"/>
      <c r="F91" s="272"/>
      <c r="G91" s="273"/>
      <c r="H91" s="274" t="s">
        <v>199</v>
      </c>
      <c r="I91" s="275">
        <v>0</v>
      </c>
      <c r="J91" s="276" t="s">
        <v>125</v>
      </c>
      <c r="K91" s="276"/>
      <c r="L91" s="275">
        <v>0</v>
      </c>
      <c r="M91" s="276" t="s">
        <v>123</v>
      </c>
      <c r="N91" s="276"/>
      <c r="O91" s="277"/>
      <c r="P91" s="278"/>
      <c r="Q91" s="279">
        <f>I91*L91</f>
        <v>0</v>
      </c>
      <c r="R91" s="280"/>
      <c r="S91" s="280"/>
      <c r="T91" s="349"/>
      <c r="U91" s="349"/>
      <c r="V91" s="349"/>
    </row>
    <row r="92" spans="1:22" s="157" customFormat="1" ht="20.100000000000001" customHeight="1" x14ac:dyDescent="0.15">
      <c r="A92" s="335"/>
      <c r="B92" s="343"/>
      <c r="C92" s="139"/>
      <c r="D92" s="44"/>
      <c r="E92" s="44"/>
      <c r="F92" s="45"/>
      <c r="G92" s="111"/>
      <c r="H92" s="46" t="s">
        <v>179</v>
      </c>
      <c r="I92" s="43">
        <v>20000</v>
      </c>
      <c r="J92" s="96" t="s">
        <v>1</v>
      </c>
      <c r="K92" s="96" t="s">
        <v>9</v>
      </c>
      <c r="L92" s="43">
        <v>210</v>
      </c>
      <c r="M92" s="96" t="s">
        <v>12</v>
      </c>
      <c r="N92" s="96" t="s">
        <v>9</v>
      </c>
      <c r="O92" s="173">
        <v>1</v>
      </c>
      <c r="P92" s="102" t="s">
        <v>10</v>
      </c>
      <c r="Q92" s="91">
        <f>I92*L92*O92</f>
        <v>4200000</v>
      </c>
      <c r="R92" s="155"/>
      <c r="S92" s="155"/>
      <c r="T92" s="168"/>
      <c r="U92" s="168"/>
      <c r="V92" s="168"/>
    </row>
    <row r="93" spans="1:22" s="157" customFormat="1" ht="20.100000000000001" customHeight="1" x14ac:dyDescent="0.15">
      <c r="A93" s="335"/>
      <c r="B93" s="343"/>
      <c r="C93" s="139"/>
      <c r="D93" s="44"/>
      <c r="E93" s="44"/>
      <c r="F93" s="45"/>
      <c r="G93" s="132"/>
      <c r="H93" s="46" t="s">
        <v>128</v>
      </c>
      <c r="I93" s="43"/>
      <c r="J93" s="96"/>
      <c r="K93" s="96"/>
      <c r="L93" s="43"/>
      <c r="M93" s="96"/>
      <c r="N93" s="96"/>
      <c r="O93" s="173"/>
      <c r="P93" s="102"/>
      <c r="Q93" s="91">
        <f>SUM(Q94:Q95)</f>
        <v>2569500</v>
      </c>
      <c r="R93" s="155"/>
      <c r="S93" s="155"/>
      <c r="T93" s="168"/>
      <c r="U93" s="168"/>
      <c r="V93" s="168"/>
    </row>
    <row r="94" spans="1:22" s="157" customFormat="1" ht="20.100000000000001" customHeight="1" x14ac:dyDescent="0.15">
      <c r="A94" s="335"/>
      <c r="B94" s="343"/>
      <c r="C94" s="139"/>
      <c r="D94" s="44"/>
      <c r="E94" s="140"/>
      <c r="F94" s="45"/>
      <c r="G94" s="88"/>
      <c r="H94" s="46" t="s">
        <v>65</v>
      </c>
      <c r="I94" s="43">
        <v>2519500</v>
      </c>
      <c r="J94" s="96" t="s">
        <v>1</v>
      </c>
      <c r="K94" s="96"/>
      <c r="L94" s="43"/>
      <c r="M94" s="96"/>
      <c r="N94" s="96" t="s">
        <v>9</v>
      </c>
      <c r="O94" s="173">
        <v>1</v>
      </c>
      <c r="P94" s="102" t="s">
        <v>10</v>
      </c>
      <c r="Q94" s="91">
        <f>I94*O94</f>
        <v>2519500</v>
      </c>
      <c r="R94" s="155"/>
      <c r="S94" s="155"/>
      <c r="T94" s="168"/>
      <c r="U94" s="168"/>
      <c r="V94" s="168"/>
    </row>
    <row r="95" spans="1:22" s="157" customFormat="1" ht="20.100000000000001" customHeight="1" x14ac:dyDescent="0.15">
      <c r="A95" s="335"/>
      <c r="B95" s="343"/>
      <c r="C95" s="139"/>
      <c r="D95" s="44"/>
      <c r="E95" s="140"/>
      <c r="F95" s="45"/>
      <c r="G95" s="88"/>
      <c r="H95" s="46" t="s">
        <v>86</v>
      </c>
      <c r="I95" s="43">
        <v>50000</v>
      </c>
      <c r="J95" s="96" t="s">
        <v>1</v>
      </c>
      <c r="K95" s="96"/>
      <c r="L95" s="43"/>
      <c r="M95" s="96"/>
      <c r="N95" s="96" t="s">
        <v>9</v>
      </c>
      <c r="O95" s="173">
        <v>1</v>
      </c>
      <c r="P95" s="96" t="s">
        <v>10</v>
      </c>
      <c r="Q95" s="91">
        <f>I95*O95</f>
        <v>50000</v>
      </c>
      <c r="R95" s="155"/>
      <c r="S95" s="155"/>
      <c r="T95" s="168"/>
      <c r="U95" s="168"/>
      <c r="V95" s="168"/>
    </row>
    <row r="96" spans="1:22" s="157" customFormat="1" ht="20.100000000000001" customHeight="1" x14ac:dyDescent="0.15">
      <c r="A96" s="335"/>
      <c r="B96" s="343"/>
      <c r="C96" s="139"/>
      <c r="D96" s="44"/>
      <c r="E96" s="44"/>
      <c r="F96" s="45"/>
      <c r="G96" s="88"/>
      <c r="H96" s="46" t="s">
        <v>183</v>
      </c>
      <c r="I96" s="43"/>
      <c r="J96" s="96"/>
      <c r="K96" s="96"/>
      <c r="L96" s="43"/>
      <c r="M96" s="96"/>
      <c r="N96" s="96"/>
      <c r="O96" s="173"/>
      <c r="P96" s="102"/>
      <c r="Q96" s="351">
        <f>Q97+Q98</f>
        <v>537000</v>
      </c>
      <c r="R96" s="110"/>
      <c r="S96" s="155"/>
      <c r="T96" s="168"/>
      <c r="U96" s="168"/>
      <c r="V96" s="168"/>
    </row>
    <row r="97" spans="1:22" s="157" customFormat="1" ht="20.100000000000001" customHeight="1" x14ac:dyDescent="0.15">
      <c r="A97" s="335"/>
      <c r="B97" s="343"/>
      <c r="C97" s="139"/>
      <c r="D97" s="44"/>
      <c r="E97" s="44"/>
      <c r="F97" s="45"/>
      <c r="G97" s="111"/>
      <c r="H97" s="46" t="s">
        <v>180</v>
      </c>
      <c r="I97" s="43">
        <v>118500</v>
      </c>
      <c r="J97" s="96" t="s">
        <v>1</v>
      </c>
      <c r="K97" s="96"/>
      <c r="L97" s="43"/>
      <c r="M97" s="96"/>
      <c r="N97" s="96" t="s">
        <v>9</v>
      </c>
      <c r="O97" s="173">
        <v>2</v>
      </c>
      <c r="P97" s="102" t="s">
        <v>123</v>
      </c>
      <c r="Q97" s="162">
        <f>I97*O97</f>
        <v>237000</v>
      </c>
      <c r="R97" s="155"/>
      <c r="S97" s="155"/>
      <c r="T97" s="168"/>
      <c r="U97" s="168"/>
      <c r="V97" s="168"/>
    </row>
    <row r="98" spans="1:22" s="157" customFormat="1" ht="20.100000000000001" customHeight="1" x14ac:dyDescent="0.15">
      <c r="A98" s="335"/>
      <c r="B98" s="343"/>
      <c r="C98" s="139"/>
      <c r="D98" s="44"/>
      <c r="E98" s="44"/>
      <c r="F98" s="45"/>
      <c r="G98" s="111"/>
      <c r="H98" s="46" t="s">
        <v>232</v>
      </c>
      <c r="I98" s="43">
        <v>20000</v>
      </c>
      <c r="J98" s="96" t="s">
        <v>125</v>
      </c>
      <c r="K98" s="96" t="s">
        <v>9</v>
      </c>
      <c r="L98" s="43">
        <v>15</v>
      </c>
      <c r="M98" s="96" t="s">
        <v>147</v>
      </c>
      <c r="N98" s="96"/>
      <c r="O98" s="173">
        <v>1</v>
      </c>
      <c r="P98" s="102" t="s">
        <v>123</v>
      </c>
      <c r="Q98" s="162">
        <f>I98*O98*L98</f>
        <v>300000</v>
      </c>
      <c r="R98" s="155"/>
      <c r="S98" s="155"/>
      <c r="T98" s="168"/>
      <c r="U98" s="168"/>
      <c r="V98" s="168"/>
    </row>
    <row r="99" spans="1:22" s="157" customFormat="1" ht="20.100000000000001" customHeight="1" x14ac:dyDescent="0.15">
      <c r="A99" s="335"/>
      <c r="B99" s="343"/>
      <c r="C99" s="139"/>
      <c r="D99" s="44"/>
      <c r="E99" s="44"/>
      <c r="F99" s="45"/>
      <c r="G99" s="132"/>
      <c r="H99" s="46" t="s">
        <v>129</v>
      </c>
      <c r="I99" s="43"/>
      <c r="J99" s="96"/>
      <c r="K99" s="96"/>
      <c r="L99" s="43"/>
      <c r="M99" s="96"/>
      <c r="N99" s="96"/>
      <c r="O99" s="173"/>
      <c r="P99" s="102"/>
      <c r="Q99" s="91">
        <f>SUM(Q100:Q102)</f>
        <v>7860000</v>
      </c>
      <c r="R99" s="155"/>
      <c r="S99" s="155"/>
      <c r="T99" s="168"/>
      <c r="U99" s="168"/>
      <c r="V99" s="168"/>
    </row>
    <row r="100" spans="1:22" s="350" customFormat="1" ht="19.5" customHeight="1" x14ac:dyDescent="0.15">
      <c r="A100" s="267"/>
      <c r="B100" s="268"/>
      <c r="C100" s="269"/>
      <c r="D100" s="270"/>
      <c r="E100" s="271"/>
      <c r="F100" s="272"/>
      <c r="G100" s="273"/>
      <c r="H100" s="274" t="s">
        <v>43</v>
      </c>
      <c r="I100" s="275">
        <v>7000</v>
      </c>
      <c r="J100" s="276" t="s">
        <v>1</v>
      </c>
      <c r="K100" s="276" t="s">
        <v>9</v>
      </c>
      <c r="L100" s="275">
        <v>210</v>
      </c>
      <c r="M100" s="276" t="s">
        <v>12</v>
      </c>
      <c r="N100" s="276" t="s">
        <v>9</v>
      </c>
      <c r="O100" s="277">
        <v>2</v>
      </c>
      <c r="P100" s="278" t="s">
        <v>10</v>
      </c>
      <c r="Q100" s="279">
        <f>I100*L100*O100</f>
        <v>2940000</v>
      </c>
      <c r="R100" s="280"/>
      <c r="S100" s="280"/>
      <c r="T100" s="349"/>
      <c r="U100" s="349"/>
      <c r="V100" s="349"/>
    </row>
    <row r="101" spans="1:22" s="157" customFormat="1" ht="20.100000000000001" customHeight="1" x14ac:dyDescent="0.15">
      <c r="A101" s="335"/>
      <c r="B101" s="343"/>
      <c r="C101" s="139"/>
      <c r="D101" s="44"/>
      <c r="E101" s="140"/>
      <c r="F101" s="45"/>
      <c r="G101" s="88"/>
      <c r="H101" s="46" t="s">
        <v>70</v>
      </c>
      <c r="I101" s="43">
        <v>10000</v>
      </c>
      <c r="J101" s="96" t="s">
        <v>1</v>
      </c>
      <c r="K101" s="96" t="s">
        <v>9</v>
      </c>
      <c r="L101" s="43">
        <v>20</v>
      </c>
      <c r="M101" s="96" t="s">
        <v>12</v>
      </c>
      <c r="N101" s="96" t="s">
        <v>9</v>
      </c>
      <c r="O101" s="173">
        <v>12</v>
      </c>
      <c r="P101" s="102" t="s">
        <v>10</v>
      </c>
      <c r="Q101" s="91">
        <f>I101*L101*O101</f>
        <v>2400000</v>
      </c>
      <c r="R101" s="155"/>
      <c r="S101" s="155"/>
      <c r="T101" s="168"/>
      <c r="U101" s="168"/>
      <c r="V101" s="168"/>
    </row>
    <row r="102" spans="1:22" s="157" customFormat="1" ht="20.100000000000001" customHeight="1" x14ac:dyDescent="0.15">
      <c r="A102" s="335"/>
      <c r="B102" s="343"/>
      <c r="C102" s="139"/>
      <c r="D102" s="44"/>
      <c r="E102" s="140"/>
      <c r="F102" s="45"/>
      <c r="G102" s="88"/>
      <c r="H102" s="46" t="s">
        <v>201</v>
      </c>
      <c r="I102" s="43">
        <v>12000</v>
      </c>
      <c r="J102" s="96" t="s">
        <v>125</v>
      </c>
      <c r="K102" s="96" t="s">
        <v>167</v>
      </c>
      <c r="L102" s="43">
        <v>210</v>
      </c>
      <c r="M102" s="96" t="s">
        <v>147</v>
      </c>
      <c r="N102" s="96" t="s">
        <v>9</v>
      </c>
      <c r="O102" s="173">
        <v>1</v>
      </c>
      <c r="P102" s="102" t="s">
        <v>123</v>
      </c>
      <c r="Q102" s="91">
        <f>I102*L102*O102</f>
        <v>2520000</v>
      </c>
      <c r="R102" s="155"/>
      <c r="S102" s="155"/>
      <c r="T102" s="168"/>
      <c r="U102" s="168"/>
      <c r="V102" s="168"/>
    </row>
    <row r="103" spans="1:22" s="157" customFormat="1" ht="20.100000000000001" customHeight="1" x14ac:dyDescent="0.15">
      <c r="A103" s="335"/>
      <c r="B103" s="343"/>
      <c r="C103" s="139"/>
      <c r="D103" s="44"/>
      <c r="E103" s="140"/>
      <c r="F103" s="45"/>
      <c r="G103" s="88"/>
      <c r="H103" s="46" t="s">
        <v>238</v>
      </c>
      <c r="I103" s="43">
        <v>320000</v>
      </c>
      <c r="J103" s="96" t="s">
        <v>125</v>
      </c>
      <c r="K103" s="96" t="s">
        <v>167</v>
      </c>
      <c r="L103" s="43">
        <v>7</v>
      </c>
      <c r="M103" s="96" t="s">
        <v>171</v>
      </c>
      <c r="N103" s="96"/>
      <c r="O103" s="173"/>
      <c r="P103" s="102"/>
      <c r="Q103" s="91">
        <f>I103*L103</f>
        <v>2240000</v>
      </c>
      <c r="R103" s="155"/>
      <c r="S103" s="155"/>
      <c r="T103" s="168"/>
      <c r="U103" s="168"/>
      <c r="V103" s="168"/>
    </row>
    <row r="104" spans="1:22" s="157" customFormat="1" ht="20.100000000000001" customHeight="1" x14ac:dyDescent="0.15">
      <c r="A104" s="335"/>
      <c r="B104" s="343"/>
      <c r="C104" s="139"/>
      <c r="D104" s="44"/>
      <c r="E104" s="44"/>
      <c r="F104" s="45"/>
      <c r="G104" s="132"/>
      <c r="H104" s="46" t="s">
        <v>130</v>
      </c>
      <c r="I104" s="43"/>
      <c r="J104" s="96"/>
      <c r="K104" s="96"/>
      <c r="L104" s="43"/>
      <c r="M104" s="96"/>
      <c r="N104" s="96"/>
      <c r="O104" s="173"/>
      <c r="P104" s="102"/>
      <c r="Q104" s="91">
        <f>SUM(Q105:Q110)</f>
        <v>11515400</v>
      </c>
      <c r="R104" s="155"/>
      <c r="T104" s="168"/>
      <c r="U104" s="168"/>
      <c r="V104" s="168"/>
    </row>
    <row r="105" spans="1:22" s="157" customFormat="1" ht="20.100000000000001" customHeight="1" x14ac:dyDescent="0.15">
      <c r="A105" s="335"/>
      <c r="B105" s="343"/>
      <c r="C105" s="139"/>
      <c r="D105" s="44"/>
      <c r="E105" s="142"/>
      <c r="F105" s="45"/>
      <c r="G105" s="88"/>
      <c r="H105" s="46" t="s">
        <v>115</v>
      </c>
      <c r="I105" s="43">
        <v>10000</v>
      </c>
      <c r="J105" s="96" t="s">
        <v>1</v>
      </c>
      <c r="K105" s="96" t="s">
        <v>9</v>
      </c>
      <c r="L105" s="43">
        <v>4</v>
      </c>
      <c r="M105" s="96" t="s">
        <v>12</v>
      </c>
      <c r="N105" s="96" t="s">
        <v>9</v>
      </c>
      <c r="O105" s="173">
        <v>12</v>
      </c>
      <c r="P105" s="102" t="s">
        <v>10</v>
      </c>
      <c r="Q105" s="91">
        <f>I105*L105*O105</f>
        <v>480000</v>
      </c>
      <c r="R105" s="155"/>
      <c r="S105" s="155"/>
      <c r="U105" s="168"/>
      <c r="V105" s="168"/>
    </row>
    <row r="106" spans="1:22" s="157" customFormat="1" ht="20.100000000000001" customHeight="1" x14ac:dyDescent="0.15">
      <c r="A106" s="335"/>
      <c r="B106" s="343"/>
      <c r="C106" s="139"/>
      <c r="D106" s="44"/>
      <c r="E106" s="142"/>
      <c r="F106" s="45"/>
      <c r="G106" s="88"/>
      <c r="H106" s="46" t="s">
        <v>116</v>
      </c>
      <c r="I106" s="43">
        <v>10000</v>
      </c>
      <c r="J106" s="96" t="s">
        <v>1</v>
      </c>
      <c r="K106" s="96" t="s">
        <v>9</v>
      </c>
      <c r="L106" s="43">
        <v>16</v>
      </c>
      <c r="M106" s="96" t="s">
        <v>12</v>
      </c>
      <c r="N106" s="96" t="s">
        <v>9</v>
      </c>
      <c r="O106" s="173">
        <v>12</v>
      </c>
      <c r="P106" s="102" t="s">
        <v>10</v>
      </c>
      <c r="Q106" s="91">
        <f>I106*L106*O106</f>
        <v>1920000</v>
      </c>
      <c r="R106" s="155"/>
      <c r="S106" s="155"/>
      <c r="T106" s="168"/>
      <c r="U106" s="168"/>
      <c r="V106" s="168"/>
    </row>
    <row r="107" spans="1:22" s="157" customFormat="1" ht="20.100000000000001" customHeight="1" x14ac:dyDescent="0.15">
      <c r="A107" s="335"/>
      <c r="B107" s="343"/>
      <c r="C107" s="139"/>
      <c r="D107" s="44"/>
      <c r="E107" s="142"/>
      <c r="F107" s="45"/>
      <c r="G107" s="88"/>
      <c r="H107" s="46" t="s">
        <v>211</v>
      </c>
      <c r="I107" s="43">
        <v>5500000</v>
      </c>
      <c r="J107" s="96" t="s">
        <v>125</v>
      </c>
      <c r="K107" s="96" t="s">
        <v>9</v>
      </c>
      <c r="L107" s="43">
        <v>1</v>
      </c>
      <c r="M107" s="96" t="s">
        <v>123</v>
      </c>
      <c r="N107" s="96"/>
      <c r="O107" s="173"/>
      <c r="P107" s="102"/>
      <c r="Q107" s="91">
        <f>I107*L107</f>
        <v>5500000</v>
      </c>
      <c r="R107" s="155"/>
      <c r="S107" s="155"/>
      <c r="T107" s="168"/>
      <c r="U107" s="168"/>
      <c r="V107" s="168"/>
    </row>
    <row r="108" spans="1:22" s="157" customFormat="1" ht="20.100000000000001" customHeight="1" x14ac:dyDescent="0.15">
      <c r="A108" s="335"/>
      <c r="B108" s="343"/>
      <c r="C108" s="139"/>
      <c r="D108" s="44"/>
      <c r="E108" s="142"/>
      <c r="F108" s="45"/>
      <c r="G108" s="88"/>
      <c r="H108" s="46" t="s">
        <v>225</v>
      </c>
      <c r="I108" s="43">
        <v>322400</v>
      </c>
      <c r="J108" s="96" t="s">
        <v>125</v>
      </c>
      <c r="K108" s="96" t="s">
        <v>9</v>
      </c>
      <c r="L108" s="43">
        <v>1</v>
      </c>
      <c r="M108" s="96" t="s">
        <v>123</v>
      </c>
      <c r="N108" s="96"/>
      <c r="O108" s="173"/>
      <c r="P108" s="102"/>
      <c r="Q108" s="91">
        <f t="shared" ref="Q108:Q109" si="10">I108*L108</f>
        <v>322400</v>
      </c>
      <c r="R108" s="155"/>
      <c r="S108" s="155"/>
      <c r="T108" s="168"/>
      <c r="U108" s="168"/>
      <c r="V108" s="168"/>
    </row>
    <row r="109" spans="1:22" s="157" customFormat="1" ht="20.100000000000001" customHeight="1" x14ac:dyDescent="0.15">
      <c r="A109" s="335"/>
      <c r="B109" s="343"/>
      <c r="C109" s="139"/>
      <c r="D109" s="44"/>
      <c r="E109" s="142"/>
      <c r="F109" s="45"/>
      <c r="G109" s="88"/>
      <c r="H109" s="46" t="s">
        <v>224</v>
      </c>
      <c r="I109" s="43">
        <v>1293000</v>
      </c>
      <c r="J109" s="96" t="s">
        <v>125</v>
      </c>
      <c r="K109" s="96" t="s">
        <v>9</v>
      </c>
      <c r="L109" s="43">
        <v>1</v>
      </c>
      <c r="M109" s="96" t="s">
        <v>123</v>
      </c>
      <c r="N109" s="96"/>
      <c r="O109" s="173"/>
      <c r="P109" s="102"/>
      <c r="Q109" s="91">
        <f t="shared" si="10"/>
        <v>1293000</v>
      </c>
      <c r="R109" s="155"/>
      <c r="S109" s="155"/>
      <c r="T109" s="168"/>
      <c r="U109" s="168"/>
      <c r="V109" s="168"/>
    </row>
    <row r="110" spans="1:22" s="157" customFormat="1" ht="20.100000000000001" customHeight="1" x14ac:dyDescent="0.15">
      <c r="A110" s="335"/>
      <c r="B110" s="343"/>
      <c r="C110" s="139"/>
      <c r="D110" s="44"/>
      <c r="E110" s="142"/>
      <c r="F110" s="45"/>
      <c r="G110" s="88"/>
      <c r="H110" s="46" t="s">
        <v>153</v>
      </c>
      <c r="I110" s="43">
        <v>1000000</v>
      </c>
      <c r="J110" s="96" t="s">
        <v>127</v>
      </c>
      <c r="K110" s="96" t="s">
        <v>9</v>
      </c>
      <c r="L110" s="43">
        <v>2</v>
      </c>
      <c r="M110" s="96" t="s">
        <v>123</v>
      </c>
      <c r="N110" s="96"/>
      <c r="O110" s="173"/>
      <c r="P110" s="102"/>
      <c r="Q110" s="91">
        <f>I110*L110</f>
        <v>2000000</v>
      </c>
      <c r="R110" s="155"/>
      <c r="S110" s="155"/>
      <c r="T110" s="168"/>
      <c r="U110" s="168"/>
      <c r="V110" s="168"/>
    </row>
    <row r="111" spans="1:22" s="157" customFormat="1" ht="20.100000000000001" customHeight="1" x14ac:dyDescent="0.15">
      <c r="A111" s="335"/>
      <c r="B111" s="343"/>
      <c r="C111" s="139"/>
      <c r="D111" s="44"/>
      <c r="E111" s="44"/>
      <c r="F111" s="45"/>
      <c r="G111" s="111"/>
      <c r="H111" s="46" t="s">
        <v>131</v>
      </c>
      <c r="I111" s="43">
        <v>200000</v>
      </c>
      <c r="J111" s="96" t="s">
        <v>1</v>
      </c>
      <c r="K111" s="96" t="s">
        <v>9</v>
      </c>
      <c r="L111" s="43">
        <v>1</v>
      </c>
      <c r="M111" s="96" t="s">
        <v>123</v>
      </c>
      <c r="N111" s="96"/>
      <c r="O111" s="173"/>
      <c r="P111" s="102"/>
      <c r="Q111" s="91">
        <f>I111*L111</f>
        <v>200000</v>
      </c>
      <c r="R111" s="155">
        <f>세입예산!E5</f>
        <v>307778000</v>
      </c>
      <c r="S111" s="155"/>
      <c r="T111" s="168"/>
      <c r="U111" s="168"/>
      <c r="V111" s="168"/>
    </row>
    <row r="112" spans="1:22" s="157" customFormat="1" ht="20.100000000000001" customHeight="1" x14ac:dyDescent="0.15">
      <c r="A112" s="262"/>
      <c r="B112" s="291"/>
      <c r="C112" s="70"/>
      <c r="D112" s="234"/>
      <c r="E112" s="234"/>
      <c r="F112" s="217"/>
      <c r="G112" s="363"/>
      <c r="H112" s="219" t="s">
        <v>137</v>
      </c>
      <c r="I112" s="220"/>
      <c r="J112" s="221"/>
      <c r="K112" s="221"/>
      <c r="L112" s="220"/>
      <c r="M112" s="221"/>
      <c r="N112" s="221"/>
      <c r="O112" s="222"/>
      <c r="P112" s="236"/>
      <c r="Q112" s="237">
        <f>SUM(Q113:Q114)</f>
        <v>1980000</v>
      </c>
      <c r="R112" s="155">
        <f>E5</f>
        <v>307778000</v>
      </c>
      <c r="S112" s="155"/>
      <c r="T112" s="168"/>
      <c r="U112" s="168"/>
      <c r="V112" s="168"/>
    </row>
    <row r="113" spans="1:22" s="157" customFormat="1" ht="20.100000000000001" customHeight="1" x14ac:dyDescent="0.15">
      <c r="A113" s="335"/>
      <c r="B113" s="343"/>
      <c r="C113" s="139"/>
      <c r="D113" s="44"/>
      <c r="E113" s="143"/>
      <c r="F113" s="45"/>
      <c r="G113" s="88"/>
      <c r="H113" s="46" t="s">
        <v>196</v>
      </c>
      <c r="I113" s="43">
        <v>1500000</v>
      </c>
      <c r="J113" s="96" t="s">
        <v>1</v>
      </c>
      <c r="K113" s="96" t="s">
        <v>9</v>
      </c>
      <c r="L113" s="173">
        <v>1</v>
      </c>
      <c r="M113" s="102" t="s">
        <v>10</v>
      </c>
      <c r="N113" s="96"/>
      <c r="O113" s="173"/>
      <c r="P113" s="102"/>
      <c r="Q113" s="91">
        <f>I113*L113</f>
        <v>1500000</v>
      </c>
      <c r="R113" s="155">
        <f>R111-R112</f>
        <v>0</v>
      </c>
      <c r="S113" s="155"/>
      <c r="T113" s="168"/>
      <c r="U113" s="168"/>
      <c r="V113" s="168"/>
    </row>
    <row r="114" spans="1:22" s="157" customFormat="1" ht="20.100000000000001" customHeight="1" x14ac:dyDescent="0.15">
      <c r="A114" s="335"/>
      <c r="B114" s="336"/>
      <c r="C114" s="139"/>
      <c r="D114" s="44"/>
      <c r="E114" s="44"/>
      <c r="F114" s="45"/>
      <c r="G114" s="88"/>
      <c r="H114" s="46" t="s">
        <v>60</v>
      </c>
      <c r="I114" s="43">
        <v>120000</v>
      </c>
      <c r="J114" s="96" t="s">
        <v>1</v>
      </c>
      <c r="K114" s="96" t="s">
        <v>9</v>
      </c>
      <c r="L114" s="173">
        <v>4</v>
      </c>
      <c r="M114" s="102" t="s">
        <v>10</v>
      </c>
      <c r="N114" s="96"/>
      <c r="O114" s="173"/>
      <c r="P114" s="102"/>
      <c r="Q114" s="91">
        <f>I114*L114</f>
        <v>480000</v>
      </c>
      <c r="R114" s="110"/>
      <c r="S114" s="155"/>
      <c r="T114" s="168"/>
      <c r="U114" s="168"/>
      <c r="V114" s="168"/>
    </row>
    <row r="115" spans="1:22" s="157" customFormat="1" ht="20.100000000000001" customHeight="1" x14ac:dyDescent="0.15">
      <c r="A115" s="335"/>
      <c r="B115" s="62"/>
      <c r="C115" s="62"/>
      <c r="D115" s="44"/>
      <c r="E115" s="44"/>
      <c r="F115" s="45"/>
      <c r="G115" s="132"/>
      <c r="H115" s="46" t="s">
        <v>132</v>
      </c>
      <c r="I115" s="43"/>
      <c r="J115" s="96"/>
      <c r="K115" s="96"/>
      <c r="L115" s="43"/>
      <c r="M115" s="96"/>
      <c r="N115" s="96"/>
      <c r="O115" s="173"/>
      <c r="P115" s="102"/>
      <c r="Q115" s="351">
        <f>SUM(Q116:Q117)</f>
        <v>890500</v>
      </c>
      <c r="R115" s="155"/>
      <c r="S115" s="155"/>
      <c r="T115" s="168"/>
      <c r="U115" s="168"/>
      <c r="V115" s="168"/>
    </row>
    <row r="116" spans="1:22" s="157" customFormat="1" ht="20.100000000000001" customHeight="1" x14ac:dyDescent="0.15">
      <c r="A116" s="335"/>
      <c r="B116" s="139"/>
      <c r="C116" s="139"/>
      <c r="D116" s="44"/>
      <c r="E116" s="44"/>
      <c r="F116" s="45"/>
      <c r="G116" s="132"/>
      <c r="H116" s="46" t="s">
        <v>117</v>
      </c>
      <c r="I116" s="43">
        <v>100000</v>
      </c>
      <c r="J116" s="96" t="s">
        <v>1</v>
      </c>
      <c r="K116" s="96" t="s">
        <v>9</v>
      </c>
      <c r="L116" s="43">
        <v>1</v>
      </c>
      <c r="M116" s="96" t="s">
        <v>123</v>
      </c>
      <c r="N116" s="96"/>
      <c r="O116" s="173"/>
      <c r="P116" s="102"/>
      <c r="Q116" s="162">
        <f>I116*L116</f>
        <v>100000</v>
      </c>
      <c r="R116" s="155"/>
      <c r="S116" s="155"/>
      <c r="T116" s="168"/>
      <c r="U116" s="168"/>
      <c r="V116" s="168"/>
    </row>
    <row r="117" spans="1:22" s="350" customFormat="1" ht="20.100000000000001" customHeight="1" x14ac:dyDescent="0.15">
      <c r="A117" s="267"/>
      <c r="B117" s="307"/>
      <c r="C117" s="269"/>
      <c r="D117" s="270"/>
      <c r="E117" s="270"/>
      <c r="F117" s="272"/>
      <c r="G117" s="308"/>
      <c r="H117" s="274" t="s">
        <v>118</v>
      </c>
      <c r="I117" s="275">
        <v>790500</v>
      </c>
      <c r="J117" s="276" t="s">
        <v>125</v>
      </c>
      <c r="K117" s="276" t="s">
        <v>9</v>
      </c>
      <c r="L117" s="275"/>
      <c r="M117" s="276"/>
      <c r="N117" s="276" t="s">
        <v>9</v>
      </c>
      <c r="O117" s="277">
        <v>1</v>
      </c>
      <c r="P117" s="278" t="s">
        <v>10</v>
      </c>
      <c r="Q117" s="309">
        <f>I117*O117</f>
        <v>790500</v>
      </c>
      <c r="R117" s="280"/>
      <c r="S117" s="280"/>
      <c r="T117" s="349"/>
      <c r="U117" s="349"/>
      <c r="V117" s="349"/>
    </row>
    <row r="118" spans="1:22" s="157" customFormat="1" ht="20.100000000000001" customHeight="1" x14ac:dyDescent="0.15">
      <c r="A118" s="335"/>
      <c r="B118" s="57"/>
      <c r="C118" s="139"/>
      <c r="D118" s="44"/>
      <c r="E118" s="44"/>
      <c r="F118" s="45"/>
      <c r="G118" s="111"/>
      <c r="H118" s="46" t="s">
        <v>186</v>
      </c>
      <c r="I118" s="43"/>
      <c r="J118" s="96"/>
      <c r="K118" s="96"/>
      <c r="L118" s="43"/>
      <c r="M118" s="96"/>
      <c r="N118" s="96"/>
      <c r="O118" s="173"/>
      <c r="P118" s="102"/>
      <c r="Q118" s="162">
        <f>SUM(Q119:Q123)</f>
        <v>4600000</v>
      </c>
      <c r="R118" s="155"/>
      <c r="S118" s="155"/>
      <c r="T118" s="168"/>
      <c r="U118" s="168"/>
      <c r="V118" s="168"/>
    </row>
    <row r="119" spans="1:22" s="157" customFormat="1" ht="20.100000000000001" customHeight="1" x14ac:dyDescent="0.15">
      <c r="A119" s="335"/>
      <c r="B119" s="60"/>
      <c r="C119" s="62"/>
      <c r="D119" s="44"/>
      <c r="E119" s="44"/>
      <c r="F119" s="45"/>
      <c r="G119" s="111"/>
      <c r="H119" s="46" t="s">
        <v>184</v>
      </c>
      <c r="I119" s="43">
        <v>1500000</v>
      </c>
      <c r="J119" s="96" t="s">
        <v>1</v>
      </c>
      <c r="K119" s="96" t="s">
        <v>9</v>
      </c>
      <c r="L119" s="43">
        <v>2</v>
      </c>
      <c r="M119" s="96" t="s">
        <v>123</v>
      </c>
      <c r="N119" s="96"/>
      <c r="O119" s="173"/>
      <c r="P119" s="102"/>
      <c r="Q119" s="162">
        <f>I119*L119</f>
        <v>3000000</v>
      </c>
      <c r="R119" s="155"/>
      <c r="S119" s="155"/>
      <c r="T119" s="168"/>
      <c r="U119" s="168"/>
      <c r="V119" s="168"/>
    </row>
    <row r="120" spans="1:22" s="157" customFormat="1" ht="20.100000000000001" customHeight="1" x14ac:dyDescent="0.15">
      <c r="A120" s="335"/>
      <c r="B120" s="60"/>
      <c r="C120" s="62"/>
      <c r="D120" s="44"/>
      <c r="E120" s="44"/>
      <c r="F120" s="45"/>
      <c r="G120" s="111"/>
      <c r="H120" s="46" t="s">
        <v>185</v>
      </c>
      <c r="I120" s="43">
        <v>20000</v>
      </c>
      <c r="J120" s="96" t="s">
        <v>1</v>
      </c>
      <c r="K120" s="96" t="s">
        <v>9</v>
      </c>
      <c r="L120" s="43">
        <v>20</v>
      </c>
      <c r="M120" s="96" t="s">
        <v>12</v>
      </c>
      <c r="N120" s="96" t="s">
        <v>9</v>
      </c>
      <c r="O120" s="173">
        <v>2</v>
      </c>
      <c r="P120" s="102" t="s">
        <v>10</v>
      </c>
      <c r="Q120" s="162">
        <f>I120*L120*O120</f>
        <v>800000</v>
      </c>
      <c r="R120" s="155"/>
      <c r="S120" s="155"/>
      <c r="T120" s="168"/>
      <c r="U120" s="168"/>
      <c r="V120" s="168"/>
    </row>
    <row r="121" spans="1:22" s="157" customFormat="1" ht="20.100000000000001" customHeight="1" x14ac:dyDescent="0.15">
      <c r="A121" s="335"/>
      <c r="B121" s="62"/>
      <c r="C121" s="62"/>
      <c r="D121" s="44"/>
      <c r="E121" s="44"/>
      <c r="F121" s="45"/>
      <c r="G121" s="111"/>
      <c r="H121" s="46" t="s">
        <v>200</v>
      </c>
      <c r="I121" s="43">
        <v>0</v>
      </c>
      <c r="J121" s="96" t="s">
        <v>125</v>
      </c>
      <c r="K121" s="96" t="s">
        <v>9</v>
      </c>
      <c r="L121" s="43">
        <v>0</v>
      </c>
      <c r="M121" s="96" t="s">
        <v>147</v>
      </c>
      <c r="N121" s="96" t="s">
        <v>9</v>
      </c>
      <c r="O121" s="173">
        <v>0</v>
      </c>
      <c r="P121" s="102" t="s">
        <v>123</v>
      </c>
      <c r="Q121" s="162">
        <f>I121*L121*O121</f>
        <v>0</v>
      </c>
      <c r="R121" s="155"/>
      <c r="S121" s="155"/>
      <c r="T121" s="168"/>
      <c r="U121" s="168"/>
      <c r="V121" s="168"/>
    </row>
    <row r="122" spans="1:22" s="157" customFormat="1" ht="20.100000000000001" customHeight="1" x14ac:dyDescent="0.15">
      <c r="A122" s="335"/>
      <c r="B122" s="60"/>
      <c r="C122" s="62"/>
      <c r="D122" s="44"/>
      <c r="E122" s="44"/>
      <c r="F122" s="45"/>
      <c r="G122" s="132"/>
      <c r="H122" s="46" t="s">
        <v>197</v>
      </c>
      <c r="I122" s="43">
        <v>20000</v>
      </c>
      <c r="J122" s="96" t="s">
        <v>125</v>
      </c>
      <c r="K122" s="96" t="s">
        <v>9</v>
      </c>
      <c r="L122" s="43">
        <v>10</v>
      </c>
      <c r="M122" s="96" t="s">
        <v>147</v>
      </c>
      <c r="N122" s="96" t="s">
        <v>9</v>
      </c>
      <c r="O122" s="173">
        <v>3</v>
      </c>
      <c r="P122" s="102" t="s">
        <v>123</v>
      </c>
      <c r="Q122" s="162">
        <f>I122*L122*O122</f>
        <v>600000</v>
      </c>
      <c r="R122" s="155"/>
      <c r="S122" s="155"/>
      <c r="T122" s="168"/>
      <c r="U122" s="168"/>
      <c r="V122" s="168"/>
    </row>
    <row r="123" spans="1:22" s="157" customFormat="1" ht="20.100000000000001" customHeight="1" x14ac:dyDescent="0.15">
      <c r="A123" s="335"/>
      <c r="B123" s="60"/>
      <c r="C123" s="62"/>
      <c r="D123" s="44"/>
      <c r="E123" s="44"/>
      <c r="F123" s="45"/>
      <c r="G123" s="111"/>
      <c r="H123" s="46" t="s">
        <v>187</v>
      </c>
      <c r="I123" s="43">
        <v>200000</v>
      </c>
      <c r="J123" s="96" t="s">
        <v>1</v>
      </c>
      <c r="K123" s="96" t="s">
        <v>9</v>
      </c>
      <c r="L123" s="43">
        <v>1</v>
      </c>
      <c r="M123" s="96" t="s">
        <v>123</v>
      </c>
      <c r="N123" s="96"/>
      <c r="O123" s="173"/>
      <c r="P123" s="102"/>
      <c r="Q123" s="162">
        <f>I123*L123</f>
        <v>200000</v>
      </c>
      <c r="R123" s="155"/>
      <c r="S123" s="155"/>
      <c r="T123" s="168"/>
      <c r="U123" s="168"/>
      <c r="V123" s="168"/>
    </row>
    <row r="124" spans="1:22" s="157" customFormat="1" ht="20.100000000000001" customHeight="1" x14ac:dyDescent="0.15">
      <c r="A124" s="335"/>
      <c r="B124" s="60"/>
      <c r="C124" s="62"/>
      <c r="D124" s="44"/>
      <c r="E124" s="44"/>
      <c r="F124" s="45"/>
      <c r="G124" s="111"/>
      <c r="H124" s="46" t="s">
        <v>133</v>
      </c>
      <c r="I124" s="43"/>
      <c r="J124" s="96"/>
      <c r="K124" s="96"/>
      <c r="L124" s="43"/>
      <c r="M124" s="96"/>
      <c r="N124" s="96"/>
      <c r="O124" s="173"/>
      <c r="P124" s="102"/>
      <c r="Q124" s="144">
        <f>SUM(Q125:Q126)</f>
        <v>1500000</v>
      </c>
      <c r="R124" s="155"/>
      <c r="S124" s="155"/>
      <c r="T124" s="168"/>
      <c r="U124" s="168"/>
      <c r="V124" s="168"/>
    </row>
    <row r="125" spans="1:22" s="157" customFormat="1" ht="19.5" customHeight="1" x14ac:dyDescent="0.15">
      <c r="A125" s="335"/>
      <c r="B125" s="60"/>
      <c r="C125" s="62"/>
      <c r="D125" s="44"/>
      <c r="E125" s="143"/>
      <c r="F125" s="45"/>
      <c r="G125" s="88"/>
      <c r="H125" s="46" t="s">
        <v>198</v>
      </c>
      <c r="I125" s="43">
        <v>25000</v>
      </c>
      <c r="J125" s="96" t="s">
        <v>1</v>
      </c>
      <c r="K125" s="96" t="s">
        <v>9</v>
      </c>
      <c r="L125" s="43">
        <v>10</v>
      </c>
      <c r="M125" s="96" t="s">
        <v>12</v>
      </c>
      <c r="N125" s="96" t="s">
        <v>9</v>
      </c>
      <c r="O125" s="173">
        <v>4</v>
      </c>
      <c r="P125" s="102" t="s">
        <v>10</v>
      </c>
      <c r="Q125" s="91">
        <f>I125*L125*O125</f>
        <v>1000000</v>
      </c>
      <c r="R125" s="155"/>
      <c r="S125" s="155"/>
      <c r="T125" s="168"/>
      <c r="U125" s="168"/>
      <c r="V125" s="168"/>
    </row>
    <row r="126" spans="1:22" s="157" customFormat="1" ht="20.100000000000001" customHeight="1" x14ac:dyDescent="0.15">
      <c r="A126" s="335"/>
      <c r="B126" s="128"/>
      <c r="C126" s="128"/>
      <c r="D126" s="44"/>
      <c r="E126" s="143"/>
      <c r="F126" s="45"/>
      <c r="G126" s="88"/>
      <c r="H126" s="46" t="s">
        <v>218</v>
      </c>
      <c r="I126" s="43">
        <v>25000</v>
      </c>
      <c r="J126" s="96" t="s">
        <v>125</v>
      </c>
      <c r="K126" s="96" t="s">
        <v>9</v>
      </c>
      <c r="L126" s="43">
        <v>10</v>
      </c>
      <c r="M126" s="96" t="s">
        <v>147</v>
      </c>
      <c r="N126" s="96" t="s">
        <v>9</v>
      </c>
      <c r="O126" s="173">
        <v>2</v>
      </c>
      <c r="P126" s="102" t="s">
        <v>123</v>
      </c>
      <c r="Q126" s="91">
        <f t="shared" ref="Q126" si="11">I126*L126*O126</f>
        <v>500000</v>
      </c>
      <c r="R126" s="155"/>
      <c r="S126" s="155"/>
      <c r="T126" s="168"/>
      <c r="U126" s="168"/>
      <c r="V126" s="168"/>
    </row>
    <row r="127" spans="1:22" s="157" customFormat="1" ht="20.100000000000001" customHeight="1" x14ac:dyDescent="0.15">
      <c r="A127" s="335"/>
      <c r="B127" s="62"/>
      <c r="C127" s="128"/>
      <c r="D127" s="44"/>
      <c r="E127" s="44"/>
      <c r="F127" s="45"/>
      <c r="G127" s="111"/>
      <c r="H127" s="46" t="s">
        <v>172</v>
      </c>
      <c r="I127" s="43"/>
      <c r="J127" s="96"/>
      <c r="K127" s="96"/>
      <c r="L127" s="43"/>
      <c r="M127" s="96"/>
      <c r="N127" s="96"/>
      <c r="O127" s="173"/>
      <c r="P127" s="102"/>
      <c r="Q127" s="162">
        <f>SUM(Q128:Q134)</f>
        <v>4235920</v>
      </c>
      <c r="R127" s="155"/>
      <c r="S127" s="155"/>
      <c r="T127" s="168"/>
      <c r="U127" s="168"/>
      <c r="V127" s="168"/>
    </row>
    <row r="128" spans="1:22" s="157" customFormat="1" ht="20.100000000000001" customHeight="1" x14ac:dyDescent="0.15">
      <c r="A128" s="335"/>
      <c r="B128" s="60"/>
      <c r="C128" s="62"/>
      <c r="D128" s="44"/>
      <c r="E128" s="44"/>
      <c r="F128" s="45"/>
      <c r="G128" s="111"/>
      <c r="H128" s="46" t="s">
        <v>212</v>
      </c>
      <c r="I128" s="43">
        <v>725420</v>
      </c>
      <c r="J128" s="96" t="s">
        <v>125</v>
      </c>
      <c r="K128" s="96"/>
      <c r="L128" s="43"/>
      <c r="M128" s="96"/>
      <c r="N128" s="96" t="s">
        <v>9</v>
      </c>
      <c r="O128" s="173">
        <v>1</v>
      </c>
      <c r="P128" s="102" t="s">
        <v>123</v>
      </c>
      <c r="Q128" s="162">
        <f>I128*O128</f>
        <v>725420</v>
      </c>
      <c r="R128" s="155"/>
      <c r="S128" s="155"/>
      <c r="T128" s="168"/>
      <c r="U128" s="168"/>
      <c r="V128" s="168"/>
    </row>
    <row r="129" spans="1:22" s="157" customFormat="1" ht="20.100000000000001" customHeight="1" x14ac:dyDescent="0.15">
      <c r="A129" s="335"/>
      <c r="B129" s="60"/>
      <c r="C129" s="62"/>
      <c r="D129" s="44"/>
      <c r="E129" s="44"/>
      <c r="F129" s="45"/>
      <c r="G129" s="111"/>
      <c r="H129" s="46" t="s">
        <v>213</v>
      </c>
      <c r="I129" s="43">
        <v>0</v>
      </c>
      <c r="J129" s="96" t="s">
        <v>125</v>
      </c>
      <c r="K129" s="96" t="s">
        <v>9</v>
      </c>
      <c r="L129" s="43">
        <v>0</v>
      </c>
      <c r="M129" s="96" t="s">
        <v>147</v>
      </c>
      <c r="N129" s="96" t="s">
        <v>9</v>
      </c>
      <c r="O129" s="173">
        <v>0</v>
      </c>
      <c r="P129" s="102" t="s">
        <v>123</v>
      </c>
      <c r="Q129" s="162">
        <f>I129*L129*O129</f>
        <v>0</v>
      </c>
      <c r="R129" s="155"/>
      <c r="S129" s="155"/>
      <c r="T129" s="168"/>
      <c r="U129" s="168"/>
      <c r="V129" s="168"/>
    </row>
    <row r="130" spans="1:22" s="157" customFormat="1" ht="20.100000000000001" customHeight="1" x14ac:dyDescent="0.15">
      <c r="A130" s="335"/>
      <c r="B130" s="60"/>
      <c r="C130" s="62"/>
      <c r="D130" s="44"/>
      <c r="E130" s="44"/>
      <c r="F130" s="45"/>
      <c r="G130" s="111"/>
      <c r="H130" s="46" t="s">
        <v>217</v>
      </c>
      <c r="I130" s="43">
        <v>25000</v>
      </c>
      <c r="J130" s="96" t="s">
        <v>125</v>
      </c>
      <c r="K130" s="96" t="s">
        <v>9</v>
      </c>
      <c r="L130" s="43">
        <v>8</v>
      </c>
      <c r="M130" s="96" t="s">
        <v>123</v>
      </c>
      <c r="N130" s="96"/>
      <c r="O130" s="173"/>
      <c r="P130" s="102"/>
      <c r="Q130" s="162">
        <f>I130*L130</f>
        <v>200000</v>
      </c>
      <c r="R130" s="155"/>
      <c r="S130" s="155"/>
      <c r="T130" s="168"/>
      <c r="U130" s="168"/>
      <c r="V130" s="168"/>
    </row>
    <row r="131" spans="1:22" s="157" customFormat="1" ht="20.100000000000001" customHeight="1" x14ac:dyDescent="0.15">
      <c r="A131" s="335"/>
      <c r="B131" s="60"/>
      <c r="C131" s="62"/>
      <c r="D131" s="44"/>
      <c r="E131" s="44"/>
      <c r="F131" s="45"/>
      <c r="G131" s="111"/>
      <c r="H131" s="46" t="s">
        <v>188</v>
      </c>
      <c r="I131" s="43">
        <v>1000000</v>
      </c>
      <c r="J131" s="96" t="s">
        <v>1</v>
      </c>
      <c r="K131" s="96" t="s">
        <v>9</v>
      </c>
      <c r="L131" s="173">
        <v>1</v>
      </c>
      <c r="M131" s="102" t="s">
        <v>10</v>
      </c>
      <c r="N131" s="96"/>
      <c r="O131" s="173"/>
      <c r="P131" s="102"/>
      <c r="Q131" s="162">
        <f>I131*L131</f>
        <v>1000000</v>
      </c>
      <c r="R131" s="155"/>
      <c r="S131" s="155"/>
      <c r="T131" s="168"/>
      <c r="U131" s="168"/>
      <c r="V131" s="168"/>
    </row>
    <row r="132" spans="1:22" s="157" customFormat="1" ht="20.100000000000001" customHeight="1" x14ac:dyDescent="0.15">
      <c r="A132" s="335"/>
      <c r="B132" s="207"/>
      <c r="C132" s="62"/>
      <c r="D132" s="44"/>
      <c r="E132" s="44"/>
      <c r="F132" s="46"/>
      <c r="G132" s="111"/>
      <c r="H132" s="46" t="s">
        <v>229</v>
      </c>
      <c r="I132" s="43">
        <v>760500</v>
      </c>
      <c r="J132" s="96" t="s">
        <v>125</v>
      </c>
      <c r="K132" s="96" t="s">
        <v>9</v>
      </c>
      <c r="L132" s="173">
        <v>1</v>
      </c>
      <c r="M132" s="102" t="s">
        <v>123</v>
      </c>
      <c r="N132" s="96"/>
      <c r="O132" s="173"/>
      <c r="P132" s="102"/>
      <c r="Q132" s="162">
        <f>I132*L132</f>
        <v>760500</v>
      </c>
      <c r="R132" s="155"/>
      <c r="S132" s="155"/>
      <c r="T132" s="168"/>
      <c r="U132" s="168"/>
      <c r="V132" s="168"/>
    </row>
    <row r="133" spans="1:22" s="157" customFormat="1" ht="20.100000000000001" customHeight="1" x14ac:dyDescent="0.15">
      <c r="A133" s="335"/>
      <c r="B133" s="207"/>
      <c r="C133" s="62"/>
      <c r="D133" s="44"/>
      <c r="E133" s="44"/>
      <c r="F133" s="46"/>
      <c r="G133" s="111"/>
      <c r="H133" s="46" t="s">
        <v>231</v>
      </c>
      <c r="I133" s="43">
        <v>50000</v>
      </c>
      <c r="J133" s="96" t="s">
        <v>125</v>
      </c>
      <c r="K133" s="96" t="s">
        <v>9</v>
      </c>
      <c r="L133" s="173">
        <v>1</v>
      </c>
      <c r="M133" s="102" t="s">
        <v>123</v>
      </c>
      <c r="N133" s="96"/>
      <c r="O133" s="173"/>
      <c r="P133" s="102"/>
      <c r="Q133" s="162">
        <f>I133*L133</f>
        <v>50000</v>
      </c>
      <c r="R133" s="155"/>
      <c r="S133" s="155"/>
      <c r="T133" s="168"/>
      <c r="U133" s="168"/>
      <c r="V133" s="168"/>
    </row>
    <row r="134" spans="1:22" s="157" customFormat="1" ht="20.100000000000001" customHeight="1" x14ac:dyDescent="0.15">
      <c r="A134" s="335"/>
      <c r="B134" s="207"/>
      <c r="C134" s="62"/>
      <c r="D134" s="44"/>
      <c r="E134" s="44"/>
      <c r="F134" s="46"/>
      <c r="G134" s="111"/>
      <c r="H134" s="46" t="s">
        <v>244</v>
      </c>
      <c r="I134" s="43">
        <v>10000</v>
      </c>
      <c r="J134" s="96" t="s">
        <v>125</v>
      </c>
      <c r="K134" s="96" t="s">
        <v>9</v>
      </c>
      <c r="L134" s="173">
        <v>15</v>
      </c>
      <c r="M134" s="102" t="s">
        <v>123</v>
      </c>
      <c r="N134" s="96" t="s">
        <v>9</v>
      </c>
      <c r="O134" s="173">
        <v>10</v>
      </c>
      <c r="P134" s="102" t="s">
        <v>147</v>
      </c>
      <c r="Q134" s="162">
        <f>I134*L134*O134</f>
        <v>1500000</v>
      </c>
      <c r="R134" s="155"/>
      <c r="S134" s="155"/>
      <c r="T134" s="168"/>
      <c r="U134" s="168"/>
      <c r="V134" s="168"/>
    </row>
    <row r="135" spans="1:22" s="157" customFormat="1" ht="20.100000000000001" customHeight="1" x14ac:dyDescent="0.15">
      <c r="A135" s="335"/>
      <c r="B135" s="63"/>
      <c r="C135" s="139"/>
      <c r="D135" s="44"/>
      <c r="E135" s="44"/>
      <c r="F135" s="46"/>
      <c r="G135" s="132"/>
      <c r="H135" s="43" t="s">
        <v>134</v>
      </c>
      <c r="I135" s="43"/>
      <c r="J135" s="96"/>
      <c r="K135" s="96"/>
      <c r="L135" s="43"/>
      <c r="M135" s="96"/>
      <c r="N135" s="96"/>
      <c r="O135" s="173"/>
      <c r="P135" s="102"/>
      <c r="Q135" s="144">
        <f>SUM(Q136:Q139)</f>
        <v>4200000</v>
      </c>
      <c r="R135" s="155"/>
      <c r="S135" s="155"/>
      <c r="T135" s="168"/>
      <c r="U135" s="168"/>
      <c r="V135" s="168"/>
    </row>
    <row r="136" spans="1:22" s="157" customFormat="1" ht="20.100000000000001" customHeight="1" x14ac:dyDescent="0.15">
      <c r="A136" s="335"/>
      <c r="B136" s="63"/>
      <c r="C136" s="139"/>
      <c r="D136" s="44"/>
      <c r="E136" s="143"/>
      <c r="F136" s="45"/>
      <c r="G136" s="88"/>
      <c r="H136" s="46" t="s">
        <v>246</v>
      </c>
      <c r="I136" s="43">
        <v>800000</v>
      </c>
      <c r="J136" s="96" t="s">
        <v>1</v>
      </c>
      <c r="K136" s="96" t="s">
        <v>9</v>
      </c>
      <c r="L136" s="173">
        <v>2</v>
      </c>
      <c r="M136" s="102" t="s">
        <v>123</v>
      </c>
      <c r="N136" s="96"/>
      <c r="O136" s="173"/>
      <c r="P136" s="102"/>
      <c r="Q136" s="91">
        <f>I136*L136</f>
        <v>1600000</v>
      </c>
      <c r="R136" s="155"/>
      <c r="S136" s="155"/>
      <c r="T136" s="168"/>
      <c r="U136" s="168"/>
      <c r="V136" s="168"/>
    </row>
    <row r="137" spans="1:22" s="157" customFormat="1" ht="20.100000000000001" customHeight="1" x14ac:dyDescent="0.15">
      <c r="A137" s="335"/>
      <c r="B137" s="63"/>
      <c r="C137" s="139"/>
      <c r="D137" s="44"/>
      <c r="E137" s="143"/>
      <c r="F137" s="45"/>
      <c r="G137" s="88"/>
      <c r="H137" s="46" t="s">
        <v>87</v>
      </c>
      <c r="I137" s="43">
        <v>1500000</v>
      </c>
      <c r="J137" s="96" t="s">
        <v>1</v>
      </c>
      <c r="K137" s="96" t="s">
        <v>9</v>
      </c>
      <c r="L137" s="173">
        <v>1</v>
      </c>
      <c r="M137" s="102" t="s">
        <v>10</v>
      </c>
      <c r="N137" s="96"/>
      <c r="O137" s="173"/>
      <c r="P137" s="102"/>
      <c r="Q137" s="91">
        <f t="shared" ref="Q137:Q138" si="12">I137*L137</f>
        <v>1500000</v>
      </c>
      <c r="R137" s="155"/>
      <c r="S137" s="155"/>
      <c r="T137" s="168"/>
      <c r="U137" s="168"/>
      <c r="V137" s="168"/>
    </row>
    <row r="138" spans="1:22" s="157" customFormat="1" ht="20.100000000000001" customHeight="1" x14ac:dyDescent="0.15">
      <c r="A138" s="335"/>
      <c r="B138" s="343"/>
      <c r="C138" s="139"/>
      <c r="D138" s="44"/>
      <c r="E138" s="143"/>
      <c r="F138" s="45"/>
      <c r="G138" s="88"/>
      <c r="H138" s="46" t="s">
        <v>98</v>
      </c>
      <c r="I138" s="43">
        <v>800000</v>
      </c>
      <c r="J138" s="96" t="s">
        <v>1</v>
      </c>
      <c r="K138" s="96" t="s">
        <v>9</v>
      </c>
      <c r="L138" s="173">
        <v>1</v>
      </c>
      <c r="M138" s="102" t="s">
        <v>10</v>
      </c>
      <c r="N138" s="96"/>
      <c r="O138" s="173"/>
      <c r="P138" s="102"/>
      <c r="Q138" s="91">
        <f t="shared" si="12"/>
        <v>800000</v>
      </c>
      <c r="R138" s="155"/>
      <c r="S138" s="155" t="s">
        <v>245</v>
      </c>
      <c r="T138" s="168">
        <v>2600000</v>
      </c>
      <c r="U138" s="168"/>
      <c r="V138" s="168"/>
    </row>
    <row r="139" spans="1:22" s="157" customFormat="1" ht="20.100000000000001" customHeight="1" x14ac:dyDescent="0.15">
      <c r="A139" s="335"/>
      <c r="B139" s="63"/>
      <c r="C139" s="139"/>
      <c r="D139" s="44"/>
      <c r="E139" s="143"/>
      <c r="F139" s="45"/>
      <c r="G139" s="88"/>
      <c r="H139" s="46" t="s">
        <v>288</v>
      </c>
      <c r="I139" s="43">
        <v>300000</v>
      </c>
      <c r="J139" s="96" t="s">
        <v>125</v>
      </c>
      <c r="K139" s="96" t="s">
        <v>9</v>
      </c>
      <c r="L139" s="173">
        <v>1</v>
      </c>
      <c r="M139" s="102" t="s">
        <v>123</v>
      </c>
      <c r="N139" s="96"/>
      <c r="O139" s="173"/>
      <c r="P139" s="102"/>
      <c r="Q139" s="91">
        <f>I139*L139</f>
        <v>300000</v>
      </c>
      <c r="R139" s="155"/>
      <c r="S139" s="155"/>
      <c r="T139" s="168"/>
      <c r="U139" s="168"/>
      <c r="V139" s="168"/>
    </row>
    <row r="140" spans="1:22" s="157" customFormat="1" ht="20.100000000000001" customHeight="1" x14ac:dyDescent="0.15">
      <c r="A140" s="262"/>
      <c r="B140" s="364"/>
      <c r="C140" s="70"/>
      <c r="D140" s="234"/>
      <c r="E140" s="234"/>
      <c r="F140" s="217"/>
      <c r="G140" s="363"/>
      <c r="H140" s="219" t="s">
        <v>135</v>
      </c>
      <c r="I140" s="220"/>
      <c r="J140" s="221"/>
      <c r="K140" s="221"/>
      <c r="L140" s="220"/>
      <c r="M140" s="221"/>
      <c r="N140" s="221"/>
      <c r="O140" s="222"/>
      <c r="P140" s="236"/>
      <c r="Q140" s="237">
        <f>SUM(Q141:Q142)</f>
        <v>1000000</v>
      </c>
      <c r="R140" s="155"/>
      <c r="S140" s="155"/>
      <c r="T140" s="168"/>
      <c r="U140" s="168"/>
      <c r="V140" s="168"/>
    </row>
    <row r="141" spans="1:22" s="157" customFormat="1" ht="20.100000000000001" customHeight="1" x14ac:dyDescent="0.15">
      <c r="A141" s="250"/>
      <c r="B141" s="365"/>
      <c r="C141" s="240"/>
      <c r="D141" s="241"/>
      <c r="E141" s="366"/>
      <c r="F141" s="243"/>
      <c r="G141" s="251"/>
      <c r="H141" s="244" t="s">
        <v>44</v>
      </c>
      <c r="I141" s="245">
        <v>400000</v>
      </c>
      <c r="J141" s="246" t="s">
        <v>1</v>
      </c>
      <c r="K141" s="246" t="s">
        <v>167</v>
      </c>
      <c r="L141" s="247">
        <v>1</v>
      </c>
      <c r="M141" s="248" t="s">
        <v>10</v>
      </c>
      <c r="N141" s="246"/>
      <c r="O141" s="247"/>
      <c r="P141" s="248"/>
      <c r="Q141" s="249">
        <f>I141*L141</f>
        <v>400000</v>
      </c>
      <c r="R141" s="155"/>
      <c r="S141" s="155"/>
      <c r="T141" s="168"/>
      <c r="U141" s="168"/>
      <c r="V141" s="168"/>
    </row>
    <row r="142" spans="1:22" s="157" customFormat="1" ht="20.100000000000001" customHeight="1" x14ac:dyDescent="0.15">
      <c r="A142" s="335"/>
      <c r="B142" s="63"/>
      <c r="C142" s="139"/>
      <c r="D142" s="116"/>
      <c r="E142" s="352"/>
      <c r="F142" s="48"/>
      <c r="G142" s="228"/>
      <c r="H142" s="56" t="s">
        <v>95</v>
      </c>
      <c r="I142" s="48">
        <v>600000</v>
      </c>
      <c r="J142" s="97" t="s">
        <v>1</v>
      </c>
      <c r="K142" s="97" t="s">
        <v>9</v>
      </c>
      <c r="L142" s="175">
        <v>1</v>
      </c>
      <c r="M142" s="104" t="s">
        <v>10</v>
      </c>
      <c r="N142" s="97"/>
      <c r="O142" s="175"/>
      <c r="P142" s="104"/>
      <c r="Q142" s="89">
        <f t="shared" ref="Q142" si="13">I142*L142</f>
        <v>600000</v>
      </c>
      <c r="R142" s="155"/>
      <c r="S142" s="155"/>
      <c r="T142" s="168"/>
      <c r="U142" s="168"/>
      <c r="V142" s="168"/>
    </row>
    <row r="143" spans="1:22" s="157" customFormat="1" ht="20.100000000000001" customHeight="1" x14ac:dyDescent="0.15">
      <c r="A143" s="181"/>
      <c r="B143" s="339"/>
      <c r="C143" s="338" t="s">
        <v>169</v>
      </c>
      <c r="D143" s="44">
        <v>1170000</v>
      </c>
      <c r="E143" s="44">
        <f>Q143</f>
        <v>1170000</v>
      </c>
      <c r="F143" s="45">
        <f>E143-D143</f>
        <v>0</v>
      </c>
      <c r="G143" s="111">
        <v>0</v>
      </c>
      <c r="H143" s="46" t="s">
        <v>170</v>
      </c>
      <c r="I143" s="43">
        <v>300</v>
      </c>
      <c r="J143" s="96" t="s">
        <v>125</v>
      </c>
      <c r="K143" s="96" t="s">
        <v>167</v>
      </c>
      <c r="L143" s="43">
        <v>75</v>
      </c>
      <c r="M143" s="96" t="s">
        <v>147</v>
      </c>
      <c r="N143" s="96" t="s">
        <v>9</v>
      </c>
      <c r="O143" s="173">
        <v>52</v>
      </c>
      <c r="P143" s="102" t="s">
        <v>171</v>
      </c>
      <c r="Q143" s="286">
        <f>I143*L143*O143</f>
        <v>1170000</v>
      </c>
      <c r="R143" s="155"/>
      <c r="S143" s="156"/>
      <c r="T143" s="168"/>
      <c r="U143" s="168"/>
      <c r="V143" s="168"/>
    </row>
    <row r="144" spans="1:22" s="157" customFormat="1" ht="20.100000000000001" customHeight="1" x14ac:dyDescent="0.15">
      <c r="A144" s="421" t="s">
        <v>162</v>
      </c>
      <c r="B144" s="422"/>
      <c r="C144" s="423"/>
      <c r="D144" s="115">
        <f>D145</f>
        <v>540000</v>
      </c>
      <c r="E144" s="115">
        <f>E145</f>
        <v>540000</v>
      </c>
      <c r="F144" s="122">
        <f>E144-D144</f>
        <v>0</v>
      </c>
      <c r="G144" s="123">
        <f>E144/D144*100</f>
        <v>100</v>
      </c>
      <c r="H144" s="61"/>
      <c r="I144" s="41"/>
      <c r="J144" s="98"/>
      <c r="K144" s="98"/>
      <c r="L144" s="41"/>
      <c r="M144" s="98"/>
      <c r="N144" s="98"/>
      <c r="O144" s="171"/>
      <c r="P144" s="105"/>
      <c r="Q144" s="163"/>
      <c r="R144" s="155"/>
      <c r="S144" s="156"/>
      <c r="T144" s="168"/>
      <c r="U144" s="168"/>
      <c r="V144" s="168"/>
    </row>
    <row r="145" spans="1:22" s="157" customFormat="1" ht="20.100000000000001" customHeight="1" x14ac:dyDescent="0.15">
      <c r="A145" s="335"/>
      <c r="B145" s="428" t="s">
        <v>162</v>
      </c>
      <c r="C145" s="428"/>
      <c r="D145" s="44">
        <f>D146</f>
        <v>540000</v>
      </c>
      <c r="E145" s="44">
        <f>E146</f>
        <v>540000</v>
      </c>
      <c r="F145" s="45">
        <f>E145-D145</f>
        <v>0</v>
      </c>
      <c r="G145" s="111">
        <f>E145/D145*100</f>
        <v>100</v>
      </c>
      <c r="H145" s="46"/>
      <c r="I145" s="43"/>
      <c r="J145" s="96"/>
      <c r="K145" s="96"/>
      <c r="L145" s="43"/>
      <c r="M145" s="96"/>
      <c r="N145" s="96"/>
      <c r="O145" s="173"/>
      <c r="P145" s="102"/>
      <c r="Q145" s="162"/>
      <c r="R145" s="155"/>
      <c r="S145" s="156"/>
      <c r="T145" s="168"/>
      <c r="U145" s="168"/>
      <c r="V145" s="168"/>
    </row>
    <row r="146" spans="1:22" s="157" customFormat="1" ht="20.100000000000001" customHeight="1" x14ac:dyDescent="0.15">
      <c r="A146" s="335"/>
      <c r="B146" s="343"/>
      <c r="C146" s="64" t="s">
        <v>163</v>
      </c>
      <c r="D146" s="32">
        <v>540000</v>
      </c>
      <c r="E146" s="32">
        <f>Q146</f>
        <v>540000</v>
      </c>
      <c r="F146" s="69">
        <f>E146-D146</f>
        <v>0</v>
      </c>
      <c r="G146" s="125">
        <f>E146/D146*100</f>
        <v>100</v>
      </c>
      <c r="H146" s="61" t="s">
        <v>164</v>
      </c>
      <c r="I146" s="41">
        <v>270000</v>
      </c>
      <c r="J146" s="98" t="s">
        <v>125</v>
      </c>
      <c r="K146" s="98" t="s">
        <v>9</v>
      </c>
      <c r="L146" s="41">
        <v>2</v>
      </c>
      <c r="M146" s="98" t="s">
        <v>120</v>
      </c>
      <c r="N146" s="98"/>
      <c r="O146" s="171"/>
      <c r="P146" s="105"/>
      <c r="Q146" s="163">
        <f>I146*L146</f>
        <v>540000</v>
      </c>
      <c r="R146" s="155"/>
      <c r="S146" s="156"/>
      <c r="T146" s="168"/>
      <c r="U146" s="168"/>
      <c r="V146" s="168"/>
    </row>
    <row r="147" spans="1:22" s="157" customFormat="1" ht="20.100000000000001" customHeight="1" x14ac:dyDescent="0.15">
      <c r="A147" s="427" t="s">
        <v>2</v>
      </c>
      <c r="B147" s="427"/>
      <c r="C147" s="427"/>
      <c r="D147" s="115">
        <f>D148</f>
        <v>10000</v>
      </c>
      <c r="E147" s="115">
        <f>E148</f>
        <v>10000</v>
      </c>
      <c r="F147" s="122">
        <f t="shared" ref="F147:F153" si="14">E147-D147</f>
        <v>0</v>
      </c>
      <c r="G147" s="123">
        <f t="shared" ref="G147:G153" si="15">E147/D147*100</f>
        <v>100</v>
      </c>
      <c r="H147" s="61"/>
      <c r="I147" s="41"/>
      <c r="J147" s="98"/>
      <c r="K147" s="98"/>
      <c r="L147" s="41"/>
      <c r="M147" s="98"/>
      <c r="N147" s="98"/>
      <c r="O147" s="171"/>
      <c r="P147" s="105"/>
      <c r="Q147" s="141"/>
      <c r="R147" s="155"/>
      <c r="S147" s="156"/>
      <c r="T147" s="168"/>
      <c r="U147" s="168"/>
      <c r="V147" s="168"/>
    </row>
    <row r="148" spans="1:22" s="157" customFormat="1" ht="20.100000000000001" customHeight="1" x14ac:dyDescent="0.15">
      <c r="A148" s="49"/>
      <c r="B148" s="425" t="s">
        <v>2</v>
      </c>
      <c r="C148" s="423"/>
      <c r="D148" s="47">
        <f>D149</f>
        <v>10000</v>
      </c>
      <c r="E148" s="178">
        <f>E149</f>
        <v>10000</v>
      </c>
      <c r="F148" s="69">
        <f t="shared" si="14"/>
        <v>0</v>
      </c>
      <c r="G148" s="125">
        <f t="shared" si="15"/>
        <v>100</v>
      </c>
      <c r="H148" s="56"/>
      <c r="I148" s="48"/>
      <c r="J148" s="98"/>
      <c r="K148" s="97"/>
      <c r="L148" s="41"/>
      <c r="M148" s="98"/>
      <c r="N148" s="98"/>
      <c r="O148" s="171"/>
      <c r="P148" s="104"/>
      <c r="Q148" s="141"/>
      <c r="R148" s="155"/>
      <c r="S148" s="156"/>
      <c r="T148" s="168"/>
      <c r="U148" s="168"/>
      <c r="V148" s="168"/>
    </row>
    <row r="149" spans="1:22" s="157" customFormat="1" ht="20.100000000000001" customHeight="1" x14ac:dyDescent="0.15">
      <c r="A149" s="281"/>
      <c r="B149" s="282"/>
      <c r="C149" s="337" t="s">
        <v>2</v>
      </c>
      <c r="D149" s="47">
        <v>10000</v>
      </c>
      <c r="E149" s="47">
        <f>I149*L149</f>
        <v>10000</v>
      </c>
      <c r="F149" s="69">
        <f t="shared" si="14"/>
        <v>0</v>
      </c>
      <c r="G149" s="125">
        <f t="shared" si="15"/>
        <v>100</v>
      </c>
      <c r="H149" s="56" t="s">
        <v>2</v>
      </c>
      <c r="I149" s="48">
        <v>10000</v>
      </c>
      <c r="J149" s="98" t="s">
        <v>1</v>
      </c>
      <c r="K149" s="97" t="s">
        <v>9</v>
      </c>
      <c r="L149" s="171">
        <v>1</v>
      </c>
      <c r="M149" s="104" t="s">
        <v>10</v>
      </c>
      <c r="N149" s="98"/>
      <c r="O149" s="171"/>
      <c r="P149" s="104"/>
      <c r="Q149" s="283">
        <f>I149*L149</f>
        <v>10000</v>
      </c>
      <c r="R149" s="155"/>
      <c r="S149" s="156"/>
      <c r="T149" s="168"/>
      <c r="U149" s="168"/>
      <c r="V149" s="168"/>
    </row>
    <row r="150" spans="1:22" s="157" customFormat="1" ht="20.100000000000001" customHeight="1" x14ac:dyDescent="0.15">
      <c r="A150" s="440" t="s">
        <v>84</v>
      </c>
      <c r="B150" s="441"/>
      <c r="C150" s="442"/>
      <c r="D150" s="59">
        <f>D151</f>
        <v>553660</v>
      </c>
      <c r="E150" s="59">
        <f>E151</f>
        <v>2909150</v>
      </c>
      <c r="F150" s="118">
        <f t="shared" si="14"/>
        <v>2355490</v>
      </c>
      <c r="G150" s="119">
        <f t="shared" si="15"/>
        <v>525.43980059964599</v>
      </c>
      <c r="H150" s="120"/>
      <c r="I150" s="40"/>
      <c r="J150" s="213"/>
      <c r="K150" s="97"/>
      <c r="L150" s="40"/>
      <c r="M150" s="213"/>
      <c r="N150" s="213"/>
      <c r="O150" s="170"/>
      <c r="P150" s="104"/>
      <c r="Q150" s="214"/>
      <c r="R150" s="155"/>
      <c r="S150" s="156"/>
      <c r="T150" s="168"/>
      <c r="U150" s="168"/>
      <c r="V150" s="168"/>
    </row>
    <row r="151" spans="1:22" s="157" customFormat="1" ht="20.100000000000001" customHeight="1" x14ac:dyDescent="0.15">
      <c r="A151" s="335"/>
      <c r="B151" s="425" t="s">
        <v>84</v>
      </c>
      <c r="C151" s="423"/>
      <c r="D151" s="32">
        <f>D152+D153</f>
        <v>553660</v>
      </c>
      <c r="E151" s="32">
        <f>SUM(E152+E153)</f>
        <v>2909150</v>
      </c>
      <c r="F151" s="69">
        <f t="shared" si="14"/>
        <v>2355490</v>
      </c>
      <c r="G151" s="125">
        <f t="shared" si="15"/>
        <v>525.43980059964599</v>
      </c>
      <c r="H151" s="61"/>
      <c r="I151" s="41"/>
      <c r="J151" s="98"/>
      <c r="K151" s="97"/>
      <c r="L151" s="41"/>
      <c r="M151" s="98"/>
      <c r="N151" s="98"/>
      <c r="O151" s="171"/>
      <c r="P151" s="105"/>
      <c r="Q151" s="141"/>
      <c r="R151" s="155"/>
      <c r="S151" s="156"/>
      <c r="T151" s="168"/>
      <c r="U151" s="168"/>
      <c r="V151" s="168"/>
    </row>
    <row r="152" spans="1:22" s="157" customFormat="1" ht="20.100000000000001" customHeight="1" x14ac:dyDescent="0.15">
      <c r="A152" s="335"/>
      <c r="B152" s="139"/>
      <c r="C152" s="338" t="s">
        <v>24</v>
      </c>
      <c r="D152" s="32">
        <v>537682</v>
      </c>
      <c r="E152" s="32">
        <f>Q152</f>
        <v>2393062</v>
      </c>
      <c r="F152" s="69">
        <f t="shared" si="14"/>
        <v>1855380</v>
      </c>
      <c r="G152" s="125">
        <f t="shared" si="15"/>
        <v>445.07013439170368</v>
      </c>
      <c r="H152" s="61" t="s">
        <v>24</v>
      </c>
      <c r="I152" s="41">
        <v>2393062</v>
      </c>
      <c r="J152" s="98" t="s">
        <v>1</v>
      </c>
      <c r="K152" s="98" t="s">
        <v>9</v>
      </c>
      <c r="L152" s="171">
        <v>1</v>
      </c>
      <c r="M152" s="105" t="s">
        <v>10</v>
      </c>
      <c r="N152" s="98"/>
      <c r="O152" s="171"/>
      <c r="P152" s="105"/>
      <c r="Q152" s="163">
        <f>I152*L152</f>
        <v>2393062</v>
      </c>
      <c r="R152" s="155"/>
      <c r="S152" s="156"/>
      <c r="T152" s="168"/>
      <c r="U152" s="168"/>
      <c r="V152" s="168"/>
    </row>
    <row r="153" spans="1:22" s="157" customFormat="1" ht="20.100000000000001" customHeight="1" x14ac:dyDescent="0.15">
      <c r="A153" s="335"/>
      <c r="B153" s="336"/>
      <c r="C153" s="139" t="s">
        <v>3</v>
      </c>
      <c r="D153" s="44">
        <v>15978</v>
      </c>
      <c r="E153" s="44">
        <f>Q153</f>
        <v>516088</v>
      </c>
      <c r="F153" s="45">
        <f t="shared" si="14"/>
        <v>500110</v>
      </c>
      <c r="G153" s="132">
        <f t="shared" si="15"/>
        <v>3229.9912379521843</v>
      </c>
      <c r="H153" s="46" t="s">
        <v>3</v>
      </c>
      <c r="I153" s="43"/>
      <c r="J153" s="96"/>
      <c r="K153" s="96"/>
      <c r="L153" s="43"/>
      <c r="M153" s="96"/>
      <c r="N153" s="96"/>
      <c r="O153" s="173"/>
      <c r="P153" s="102"/>
      <c r="Q153" s="91">
        <f>Q155+Q154</f>
        <v>516088</v>
      </c>
      <c r="R153" s="155"/>
      <c r="S153" s="156"/>
      <c r="T153" s="168"/>
      <c r="U153" s="168"/>
      <c r="V153" s="168"/>
    </row>
    <row r="154" spans="1:22" s="157" customFormat="1" ht="20.100000000000001" customHeight="1" x14ac:dyDescent="0.15">
      <c r="A154" s="335"/>
      <c r="B154" s="336"/>
      <c r="C154" s="139"/>
      <c r="D154" s="44"/>
      <c r="E154" s="110"/>
      <c r="F154" s="45"/>
      <c r="G154" s="111"/>
      <c r="H154" s="46" t="s">
        <v>236</v>
      </c>
      <c r="I154" s="43">
        <v>500000</v>
      </c>
      <c r="J154" s="96" t="s">
        <v>125</v>
      </c>
      <c r="K154" s="96" t="s">
        <v>9</v>
      </c>
      <c r="L154" s="43">
        <v>1</v>
      </c>
      <c r="M154" s="96" t="s">
        <v>123</v>
      </c>
      <c r="N154" s="96"/>
      <c r="O154" s="173"/>
      <c r="P154" s="102"/>
      <c r="Q154" s="91">
        <f>I154*L154</f>
        <v>500000</v>
      </c>
      <c r="R154" s="155"/>
      <c r="S154" s="156"/>
      <c r="T154" s="168"/>
      <c r="U154" s="168"/>
      <c r="V154" s="168"/>
    </row>
    <row r="155" spans="1:22" s="157" customFormat="1" ht="20.100000000000001" customHeight="1" x14ac:dyDescent="0.15">
      <c r="A155" s="303"/>
      <c r="B155" s="70"/>
      <c r="C155" s="70"/>
      <c r="D155" s="215"/>
      <c r="E155" s="216"/>
      <c r="F155" s="217"/>
      <c r="G155" s="218"/>
      <c r="H155" s="219" t="s">
        <v>94</v>
      </c>
      <c r="I155" s="220">
        <v>8044</v>
      </c>
      <c r="J155" s="221" t="s">
        <v>1</v>
      </c>
      <c r="K155" s="221" t="s">
        <v>167</v>
      </c>
      <c r="L155" s="222">
        <v>2</v>
      </c>
      <c r="M155" s="223" t="s">
        <v>10</v>
      </c>
      <c r="N155" s="221"/>
      <c r="O155" s="222"/>
      <c r="P155" s="223"/>
      <c r="Q155" s="224">
        <f>I155*L155</f>
        <v>16088</v>
      </c>
      <c r="R155" s="155"/>
      <c r="S155" s="156"/>
      <c r="T155" s="168"/>
      <c r="U155" s="168"/>
      <c r="V155" s="168"/>
    </row>
    <row r="156" spans="1:22" s="164" customFormat="1" ht="20.100000000000001" customHeight="1" x14ac:dyDescent="0.15">
      <c r="A156" s="199"/>
      <c r="B156" s="199"/>
      <c r="C156" s="199"/>
      <c r="D156" s="199"/>
      <c r="E156" s="199"/>
      <c r="F156" s="199"/>
      <c r="G156" s="200"/>
      <c r="H156" s="199"/>
      <c r="I156" s="199"/>
      <c r="J156" s="201"/>
      <c r="K156" s="201"/>
      <c r="L156" s="199"/>
      <c r="M156" s="201"/>
      <c r="N156" s="201"/>
      <c r="O156" s="202"/>
      <c r="P156" s="201"/>
      <c r="Q156" s="199"/>
      <c r="R156" s="208"/>
      <c r="S156" s="225"/>
      <c r="T156" s="226"/>
      <c r="U156" s="226"/>
      <c r="V156" s="226"/>
    </row>
    <row r="157" spans="1:22" s="164" customFormat="1" x14ac:dyDescent="0.15">
      <c r="G157" s="165"/>
      <c r="J157" s="166"/>
      <c r="K157" s="166"/>
      <c r="M157" s="166"/>
      <c r="N157" s="166"/>
      <c r="O157" s="176"/>
      <c r="P157" s="166"/>
      <c r="R157" s="208" t="s">
        <v>255</v>
      </c>
      <c r="S157" s="225">
        <v>388430</v>
      </c>
      <c r="T157" s="226"/>
      <c r="U157" s="226"/>
      <c r="V157" s="226"/>
    </row>
    <row r="158" spans="1:22" x14ac:dyDescent="0.15">
      <c r="R158" s="208" t="s">
        <v>256</v>
      </c>
      <c r="S158" s="225">
        <v>15978</v>
      </c>
    </row>
    <row r="159" spans="1:22" x14ac:dyDescent="0.15">
      <c r="Q159" s="167"/>
    </row>
    <row r="160" spans="1:22" x14ac:dyDescent="0.15">
      <c r="Q160" s="167"/>
    </row>
    <row r="161" spans="9:17" x14ac:dyDescent="0.15">
      <c r="I161" s="295"/>
      <c r="Q161" s="167"/>
    </row>
  </sheetData>
  <mergeCells count="23">
    <mergeCell ref="A82:C82"/>
    <mergeCell ref="A6:C6"/>
    <mergeCell ref="B7:C7"/>
    <mergeCell ref="A5:C5"/>
    <mergeCell ref="B44:C44"/>
    <mergeCell ref="B56:C56"/>
    <mergeCell ref="A78:C78"/>
    <mergeCell ref="B79:C79"/>
    <mergeCell ref="C49:C51"/>
    <mergeCell ref="A150:C150"/>
    <mergeCell ref="B151:C151"/>
    <mergeCell ref="A147:C147"/>
    <mergeCell ref="B148:C148"/>
    <mergeCell ref="B83:C83"/>
    <mergeCell ref="A144:C144"/>
    <mergeCell ref="B145:C145"/>
    <mergeCell ref="A1:P1"/>
    <mergeCell ref="A3:C3"/>
    <mergeCell ref="F3:G3"/>
    <mergeCell ref="H3:Q4"/>
    <mergeCell ref="P2:Q2"/>
    <mergeCell ref="D3:D4"/>
    <mergeCell ref="E3:E4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84" fitToHeight="0" orientation="landscape" r:id="rId1"/>
  <headerFooter>
    <oddFooter>&amp;R&amp;"굴림,보통"&amp;9참좋은재가노인돌봄센터 (2021. 11.30)</oddFooter>
  </headerFooter>
  <rowBreaks count="5" manualBreakCount="5">
    <brk id="28" max="16" man="1"/>
    <brk id="56" max="16" man="1"/>
    <brk id="84" max="16" man="1"/>
    <brk id="112" max="16" man="1"/>
    <brk id="140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1"/>
  <sheetViews>
    <sheetView showGridLines="0" view="pageBreakPreview" zoomScale="120" zoomScaleNormal="100" zoomScaleSheetLayoutView="120" workbookViewId="0">
      <selection activeCell="I46" sqref="I46"/>
    </sheetView>
  </sheetViews>
  <sheetFormatPr defaultRowHeight="13.5" x14ac:dyDescent="0.15"/>
  <cols>
    <col min="1" max="2" width="14.88671875" style="10" customWidth="1"/>
    <col min="3" max="5" width="17.44140625" style="10" customWidth="1"/>
  </cols>
  <sheetData>
    <row r="1" spans="1:5" ht="39" customHeight="1" x14ac:dyDescent="0.15">
      <c r="A1" s="480" t="s">
        <v>91</v>
      </c>
      <c r="B1" s="481"/>
      <c r="C1" s="481"/>
      <c r="D1" s="481"/>
      <c r="E1" s="482"/>
    </row>
    <row r="2" spans="1:5" ht="21" customHeight="1" x14ac:dyDescent="0.15">
      <c r="A2" s="296" t="s">
        <v>215</v>
      </c>
      <c r="B2" s="255"/>
      <c r="C2" s="255"/>
      <c r="D2" s="255"/>
      <c r="E2" s="297"/>
    </row>
    <row r="3" spans="1:5" ht="21" customHeight="1" x14ac:dyDescent="0.15">
      <c r="A3" s="296" t="s">
        <v>88</v>
      </c>
      <c r="B3" s="255"/>
      <c r="C3" s="255"/>
      <c r="D3" s="255"/>
      <c r="E3" s="297"/>
    </row>
    <row r="4" spans="1:5" ht="14.25" customHeight="1" thickBot="1" x14ac:dyDescent="0.2">
      <c r="A4" s="298"/>
      <c r="B4" s="254"/>
      <c r="C4" s="254"/>
      <c r="D4" s="254"/>
      <c r="E4" s="194" t="s">
        <v>148</v>
      </c>
    </row>
    <row r="5" spans="1:5" ht="21" customHeight="1" thickBot="1" x14ac:dyDescent="0.2">
      <c r="A5" s="460" t="s">
        <v>203</v>
      </c>
      <c r="B5" s="462" t="s">
        <v>204</v>
      </c>
      <c r="C5" s="342" t="s">
        <v>202</v>
      </c>
      <c r="D5" s="342" t="s">
        <v>202</v>
      </c>
      <c r="E5" s="458" t="s">
        <v>76</v>
      </c>
    </row>
    <row r="6" spans="1:5" ht="21" customHeight="1" thickTop="1" thickBot="1" x14ac:dyDescent="0.2">
      <c r="A6" s="461"/>
      <c r="B6" s="463"/>
      <c r="C6" s="33" t="s">
        <v>254</v>
      </c>
      <c r="D6" s="33" t="s">
        <v>252</v>
      </c>
      <c r="E6" s="459"/>
    </row>
    <row r="7" spans="1:5" ht="21" customHeight="1" thickTop="1" x14ac:dyDescent="0.15">
      <c r="A7" s="464" t="s">
        <v>259</v>
      </c>
      <c r="B7" s="457" t="s">
        <v>103</v>
      </c>
      <c r="C7" s="148">
        <f>세입예산!D8</f>
        <v>263564140</v>
      </c>
      <c r="D7" s="148">
        <f>세입예산!E8</f>
        <v>262761130</v>
      </c>
      <c r="E7" s="317">
        <f>D7-C7</f>
        <v>-803010</v>
      </c>
    </row>
    <row r="8" spans="1:5" ht="21" customHeight="1" x14ac:dyDescent="0.15">
      <c r="A8" s="466"/>
      <c r="B8" s="433"/>
      <c r="C8" s="454" t="s">
        <v>262</v>
      </c>
      <c r="D8" s="455"/>
      <c r="E8" s="456"/>
    </row>
    <row r="9" spans="1:5" ht="21" customHeight="1" x14ac:dyDescent="0.15">
      <c r="A9" s="471" t="s">
        <v>149</v>
      </c>
      <c r="B9" s="432" t="s">
        <v>205</v>
      </c>
      <c r="C9" s="148">
        <f>세입예산!D13</f>
        <v>10870900</v>
      </c>
      <c r="D9" s="148">
        <f>세입예산!E13</f>
        <v>14870900</v>
      </c>
      <c r="E9" s="317">
        <f>D9-C9</f>
        <v>4000000</v>
      </c>
    </row>
    <row r="10" spans="1:5" ht="21" customHeight="1" x14ac:dyDescent="0.15">
      <c r="A10" s="465"/>
      <c r="B10" s="433"/>
      <c r="C10" s="454" t="s">
        <v>263</v>
      </c>
      <c r="D10" s="455"/>
      <c r="E10" s="456"/>
    </row>
    <row r="11" spans="1:5" ht="21" customHeight="1" x14ac:dyDescent="0.15">
      <c r="A11" s="465"/>
      <c r="B11" s="432" t="s">
        <v>260</v>
      </c>
      <c r="C11" s="319">
        <f>세입예산!D22</f>
        <v>6300000</v>
      </c>
      <c r="D11" s="319">
        <f>세입예산!E22</f>
        <v>7560000</v>
      </c>
      <c r="E11" s="320">
        <f>D11-C11</f>
        <v>1260000</v>
      </c>
    </row>
    <row r="12" spans="1:5" ht="21" customHeight="1" x14ac:dyDescent="0.15">
      <c r="A12" s="466"/>
      <c r="B12" s="433"/>
      <c r="C12" s="454" t="s">
        <v>264</v>
      </c>
      <c r="D12" s="455"/>
      <c r="E12" s="456"/>
    </row>
    <row r="13" spans="1:5" ht="21" customHeight="1" x14ac:dyDescent="0.15">
      <c r="A13" s="471" t="s">
        <v>261</v>
      </c>
      <c r="B13" s="432" t="s">
        <v>161</v>
      </c>
      <c r="C13" s="331">
        <f>세입예산!D28</f>
        <v>6000000</v>
      </c>
      <c r="D13" s="332">
        <f>세입예산!E29</f>
        <v>7000000</v>
      </c>
      <c r="E13" s="328">
        <f>D13-C13</f>
        <v>1000000</v>
      </c>
    </row>
    <row r="14" spans="1:5" ht="21" customHeight="1" x14ac:dyDescent="0.15">
      <c r="A14" s="465"/>
      <c r="B14" s="433"/>
      <c r="C14" s="454" t="s">
        <v>265</v>
      </c>
      <c r="D14" s="455"/>
      <c r="E14" s="456"/>
    </row>
    <row r="15" spans="1:5" ht="21" customHeight="1" x14ac:dyDescent="0.15">
      <c r="A15" s="471" t="s">
        <v>150</v>
      </c>
      <c r="B15" s="432" t="s">
        <v>266</v>
      </c>
      <c r="C15" s="116">
        <f>세입예산!D36</f>
        <v>15978</v>
      </c>
      <c r="D15" s="148">
        <f>세입예산!E36</f>
        <v>16399</v>
      </c>
      <c r="E15" s="317">
        <f>D15-C15</f>
        <v>421</v>
      </c>
    </row>
    <row r="16" spans="1:5" ht="21" customHeight="1" x14ac:dyDescent="0.15">
      <c r="A16" s="465"/>
      <c r="B16" s="433"/>
      <c r="C16" s="454" t="s">
        <v>267</v>
      </c>
      <c r="D16" s="455"/>
      <c r="E16" s="456"/>
    </row>
    <row r="17" spans="1:10" ht="21" customHeight="1" x14ac:dyDescent="0.15">
      <c r="A17" s="465"/>
      <c r="B17" s="426" t="s">
        <v>124</v>
      </c>
      <c r="C17" s="148">
        <f>세입예산!D37</f>
        <v>200000</v>
      </c>
      <c r="D17" s="148">
        <f>세입예산!E37</f>
        <v>30689</v>
      </c>
      <c r="E17" s="317">
        <f>세입예산!F37</f>
        <v>-169311</v>
      </c>
    </row>
    <row r="18" spans="1:10" ht="21" customHeight="1" x14ac:dyDescent="0.15">
      <c r="A18" s="465"/>
      <c r="B18" s="433"/>
      <c r="C18" s="454" t="s">
        <v>290</v>
      </c>
      <c r="D18" s="455"/>
      <c r="E18" s="456"/>
    </row>
    <row r="19" spans="1:10" ht="21" customHeight="1" x14ac:dyDescent="0.15">
      <c r="A19" s="465"/>
      <c r="B19" s="426" t="s">
        <v>228</v>
      </c>
      <c r="C19" s="177">
        <f>세입예산!D38</f>
        <v>1500000</v>
      </c>
      <c r="D19" s="177">
        <f>세입예산!E38</f>
        <v>1200000</v>
      </c>
      <c r="E19" s="367">
        <f>세입예산!F38</f>
        <v>-300000</v>
      </c>
    </row>
    <row r="20" spans="1:10" ht="21" customHeight="1" thickBot="1" x14ac:dyDescent="0.2">
      <c r="A20" s="472"/>
      <c r="B20" s="479"/>
      <c r="C20" s="486" t="s">
        <v>289</v>
      </c>
      <c r="D20" s="487"/>
      <c r="E20" s="488"/>
    </row>
    <row r="21" spans="1:10" ht="21" customHeight="1" x14ac:dyDescent="0.15">
      <c r="A21" s="63"/>
      <c r="B21" s="63"/>
      <c r="C21" s="371"/>
      <c r="D21" s="372"/>
      <c r="E21" s="372"/>
    </row>
    <row r="22" spans="1:10" ht="21" customHeight="1" x14ac:dyDescent="0.15">
      <c r="A22" s="300" t="s">
        <v>223</v>
      </c>
      <c r="B22" s="145"/>
      <c r="C22" s="7"/>
      <c r="D22" s="8"/>
      <c r="E22" s="196"/>
      <c r="J22" s="302"/>
    </row>
    <row r="23" spans="1:10" ht="21" customHeight="1" thickBot="1" x14ac:dyDescent="0.2">
      <c r="A23" s="483" t="s">
        <v>121</v>
      </c>
      <c r="B23" s="484"/>
      <c r="C23" s="484" t="s">
        <v>88</v>
      </c>
      <c r="D23" s="484" t="s">
        <v>88</v>
      </c>
      <c r="E23" s="485" t="s">
        <v>88</v>
      </c>
    </row>
    <row r="24" spans="1:10" ht="21" customHeight="1" thickBot="1" x14ac:dyDescent="0.2">
      <c r="A24" s="460" t="s">
        <v>203</v>
      </c>
      <c r="B24" s="462" t="s">
        <v>204</v>
      </c>
      <c r="C24" s="342" t="s">
        <v>202</v>
      </c>
      <c r="D24" s="342" t="s">
        <v>202</v>
      </c>
      <c r="E24" s="458" t="s">
        <v>76</v>
      </c>
    </row>
    <row r="25" spans="1:10" ht="21" customHeight="1" thickTop="1" thickBot="1" x14ac:dyDescent="0.2">
      <c r="A25" s="461"/>
      <c r="B25" s="463"/>
      <c r="C25" s="33" t="s">
        <v>253</v>
      </c>
      <c r="D25" s="33" t="s">
        <v>251</v>
      </c>
      <c r="E25" s="459"/>
    </row>
    <row r="26" spans="1:10" ht="21" customHeight="1" thickTop="1" x14ac:dyDescent="0.15">
      <c r="A26" s="464" t="s">
        <v>110</v>
      </c>
      <c r="B26" s="457" t="s">
        <v>102</v>
      </c>
      <c r="C26" s="323">
        <f>세출예산!D19</f>
        <v>18164760</v>
      </c>
      <c r="D26" s="324">
        <f>세출예산!E19</f>
        <v>17784760</v>
      </c>
      <c r="E26" s="325">
        <f>D26-C26</f>
        <v>-380000</v>
      </c>
    </row>
    <row r="27" spans="1:10" ht="21" customHeight="1" x14ac:dyDescent="0.15">
      <c r="A27" s="465"/>
      <c r="B27" s="433"/>
      <c r="C27" s="467" t="s">
        <v>270</v>
      </c>
      <c r="D27" s="468"/>
      <c r="E27" s="469"/>
    </row>
    <row r="28" spans="1:10" ht="21" customHeight="1" x14ac:dyDescent="0.15">
      <c r="A28" s="465"/>
      <c r="B28" s="432" t="s">
        <v>268</v>
      </c>
      <c r="C28" s="326">
        <f>세출예산!D36</f>
        <v>16222490</v>
      </c>
      <c r="D28" s="327">
        <f>세출예산!E36</f>
        <v>16217210</v>
      </c>
      <c r="E28" s="328">
        <f>D28-C28</f>
        <v>-5280</v>
      </c>
    </row>
    <row r="29" spans="1:10" ht="21" customHeight="1" x14ac:dyDescent="0.15">
      <c r="A29" s="465"/>
      <c r="B29" s="433"/>
      <c r="C29" s="467" t="s">
        <v>271</v>
      </c>
      <c r="D29" s="468"/>
      <c r="E29" s="469"/>
    </row>
    <row r="30" spans="1:10" ht="21" customHeight="1" x14ac:dyDescent="0.15">
      <c r="A30" s="465"/>
      <c r="B30" s="432" t="s">
        <v>269</v>
      </c>
      <c r="C30" s="323">
        <f>세출예산!D38</f>
        <v>17592290</v>
      </c>
      <c r="D30" s="329">
        <f>세출예산!E38</f>
        <v>16826140</v>
      </c>
      <c r="E30" s="330">
        <f>D30-C30</f>
        <v>-766150</v>
      </c>
    </row>
    <row r="31" spans="1:10" ht="21" customHeight="1" x14ac:dyDescent="0.15">
      <c r="A31" s="466"/>
      <c r="B31" s="433"/>
      <c r="C31" s="467" t="s">
        <v>272</v>
      </c>
      <c r="D31" s="468"/>
      <c r="E31" s="469"/>
    </row>
    <row r="32" spans="1:10" ht="21" customHeight="1" x14ac:dyDescent="0.15">
      <c r="A32" s="471" t="s">
        <v>109</v>
      </c>
      <c r="B32" s="432" t="s">
        <v>283</v>
      </c>
      <c r="C32" s="327">
        <f>세출예산!D45</f>
        <v>2840000</v>
      </c>
      <c r="D32" s="327">
        <f>세출예산!E45</f>
        <v>2100000</v>
      </c>
      <c r="E32" s="316">
        <f>세출예산!F45</f>
        <v>-740000</v>
      </c>
    </row>
    <row r="33" spans="1:5" ht="21" customHeight="1" x14ac:dyDescent="0.15">
      <c r="A33" s="465"/>
      <c r="B33" s="426"/>
      <c r="C33" s="467" t="s">
        <v>284</v>
      </c>
      <c r="D33" s="468"/>
      <c r="E33" s="469"/>
    </row>
    <row r="34" spans="1:5" ht="21" customHeight="1" x14ac:dyDescent="0.15">
      <c r="A34" s="368"/>
      <c r="B34" s="432" t="s">
        <v>281</v>
      </c>
      <c r="C34" s="327">
        <f>세출예산!D57</f>
        <v>400000</v>
      </c>
      <c r="D34" s="327">
        <f>세출예산!E57</f>
        <v>100000</v>
      </c>
      <c r="E34" s="316">
        <f>세출예산!F57</f>
        <v>-300000</v>
      </c>
    </row>
    <row r="35" spans="1:5" ht="21" customHeight="1" x14ac:dyDescent="0.15">
      <c r="A35" s="369"/>
      <c r="B35" s="433"/>
      <c r="C35" s="467" t="s">
        <v>282</v>
      </c>
      <c r="D35" s="468"/>
      <c r="E35" s="469"/>
    </row>
    <row r="36" spans="1:5" ht="21" customHeight="1" x14ac:dyDescent="0.15">
      <c r="A36" s="369"/>
      <c r="B36" s="432" t="s">
        <v>287</v>
      </c>
      <c r="C36" s="327">
        <f>세출예산!D58</f>
        <v>4680000</v>
      </c>
      <c r="D36" s="327">
        <f>세출예산!E58</f>
        <v>5280000</v>
      </c>
      <c r="E36" s="316">
        <f>세출예산!F58</f>
        <v>600000</v>
      </c>
    </row>
    <row r="37" spans="1:5" ht="21" customHeight="1" x14ac:dyDescent="0.15">
      <c r="A37" s="373"/>
      <c r="B37" s="490"/>
      <c r="C37" s="491" t="s">
        <v>291</v>
      </c>
      <c r="D37" s="492"/>
      <c r="E37" s="493"/>
    </row>
    <row r="38" spans="1:5" ht="21" customHeight="1" x14ac:dyDescent="0.15">
      <c r="A38" s="374" t="s">
        <v>273</v>
      </c>
      <c r="B38" s="489" t="s">
        <v>274</v>
      </c>
      <c r="C38" s="375">
        <f>세출예산!D72</f>
        <v>1820000</v>
      </c>
      <c r="D38" s="375">
        <f>세출예산!E72</f>
        <v>3160000</v>
      </c>
      <c r="E38" s="376">
        <f>D38-C38</f>
        <v>1340000</v>
      </c>
    </row>
    <row r="39" spans="1:5" ht="21" customHeight="1" x14ac:dyDescent="0.15">
      <c r="A39" s="369"/>
      <c r="B39" s="433"/>
      <c r="C39" s="467" t="s">
        <v>286</v>
      </c>
      <c r="D39" s="468"/>
      <c r="E39" s="469"/>
    </row>
    <row r="40" spans="1:5" ht="21" customHeight="1" x14ac:dyDescent="0.15">
      <c r="A40" s="369"/>
      <c r="B40" s="426" t="s">
        <v>136</v>
      </c>
      <c r="C40" s="327">
        <f>세출예산!D76</f>
        <v>1000000</v>
      </c>
      <c r="D40" s="327">
        <f>세출예산!E76</f>
        <v>800000</v>
      </c>
      <c r="E40" s="316">
        <f>세출예산!F76</f>
        <v>-200000</v>
      </c>
    </row>
    <row r="41" spans="1:5" ht="21" customHeight="1" x14ac:dyDescent="0.15">
      <c r="A41" s="370"/>
      <c r="B41" s="433"/>
      <c r="C41" s="467" t="s">
        <v>285</v>
      </c>
      <c r="D41" s="468"/>
      <c r="E41" s="469"/>
    </row>
    <row r="42" spans="1:5" ht="21" customHeight="1" x14ac:dyDescent="0.15">
      <c r="A42" s="470" t="s">
        <v>111</v>
      </c>
      <c r="B42" s="432" t="s">
        <v>106</v>
      </c>
      <c r="C42" s="116">
        <f>세출예산!D84</f>
        <v>59062100</v>
      </c>
      <c r="D42" s="116">
        <f>세출예산!E84</f>
        <v>62524140</v>
      </c>
      <c r="E42" s="315">
        <f>D42-C42</f>
        <v>3462040</v>
      </c>
    </row>
    <row r="43" spans="1:5" ht="21" customHeight="1" x14ac:dyDescent="0.15">
      <c r="A43" s="466"/>
      <c r="B43" s="433"/>
      <c r="C43" s="467" t="s">
        <v>235</v>
      </c>
      <c r="D43" s="468"/>
      <c r="E43" s="469"/>
    </row>
    <row r="44" spans="1:5" ht="21" customHeight="1" x14ac:dyDescent="0.15">
      <c r="A44" s="471" t="s">
        <v>71</v>
      </c>
      <c r="B44" s="432" t="s">
        <v>206</v>
      </c>
      <c r="C44" s="253">
        <f>세출예산!D152</f>
        <v>537682</v>
      </c>
      <c r="D44" s="253">
        <f>세출예산!E152</f>
        <v>2393062</v>
      </c>
      <c r="E44" s="316">
        <f>D44-C44</f>
        <v>1855380</v>
      </c>
    </row>
    <row r="45" spans="1:5" ht="21" customHeight="1" x14ac:dyDescent="0.15">
      <c r="A45" s="465"/>
      <c r="B45" s="433"/>
      <c r="C45" s="476" t="s">
        <v>276</v>
      </c>
      <c r="D45" s="477"/>
      <c r="E45" s="478"/>
    </row>
    <row r="46" spans="1:5" ht="21" customHeight="1" x14ac:dyDescent="0.15">
      <c r="A46" s="465"/>
      <c r="B46" s="426" t="s">
        <v>275</v>
      </c>
      <c r="C46" s="321">
        <f>세출예산!D153</f>
        <v>15978</v>
      </c>
      <c r="D46" s="326">
        <f>세출예산!E153</f>
        <v>516088</v>
      </c>
      <c r="E46" s="322">
        <f>D46-C46</f>
        <v>500110</v>
      </c>
    </row>
    <row r="47" spans="1:5" ht="21" customHeight="1" thickBot="1" x14ac:dyDescent="0.2">
      <c r="A47" s="472"/>
      <c r="B47" s="479"/>
      <c r="C47" s="473" t="s">
        <v>277</v>
      </c>
      <c r="D47" s="474"/>
      <c r="E47" s="475"/>
    </row>
    <row r="48" spans="1:5" ht="21" customHeight="1" x14ac:dyDescent="0.15">
      <c r="A48" s="63"/>
      <c r="B48" s="63"/>
      <c r="C48" s="110"/>
      <c r="D48" s="110"/>
      <c r="E48" s="110"/>
    </row>
    <row r="49" spans="1:5" ht="21" customHeight="1" x14ac:dyDescent="0.15">
      <c r="A49" s="63"/>
      <c r="B49" s="63"/>
      <c r="C49" s="110"/>
      <c r="D49" s="110"/>
      <c r="E49" s="110"/>
    </row>
    <row r="50" spans="1:5" ht="21" customHeight="1" x14ac:dyDescent="0.15">
      <c r="A50"/>
      <c r="B50"/>
      <c r="C50"/>
      <c r="D50"/>
      <c r="E50"/>
    </row>
    <row r="51" spans="1:5" ht="21" customHeight="1" x14ac:dyDescent="0.15">
      <c r="A51"/>
      <c r="B51"/>
      <c r="C51"/>
      <c r="D51"/>
      <c r="E51"/>
    </row>
    <row r="52" spans="1:5" ht="21" customHeight="1" x14ac:dyDescent="0.15">
      <c r="A52" s="9"/>
      <c r="B52" s="9"/>
    </row>
    <row r="53" spans="1:5" ht="21" customHeight="1" x14ac:dyDescent="0.15"/>
    <row r="54" spans="1:5" ht="21" customHeight="1" x14ac:dyDescent="0.15"/>
    <row r="55" spans="1:5" ht="21" customHeight="1" x14ac:dyDescent="0.15"/>
    <row r="56" spans="1:5" ht="21" customHeight="1" x14ac:dyDescent="0.15"/>
    <row r="57" spans="1:5" ht="21" customHeight="1" x14ac:dyDescent="0.15"/>
    <row r="58" spans="1:5" ht="21" customHeight="1" x14ac:dyDescent="0.15"/>
    <row r="59" spans="1:5" ht="21" customHeight="1" x14ac:dyDescent="0.15"/>
    <row r="60" spans="1:5" ht="21" customHeight="1" x14ac:dyDescent="0.15"/>
    <row r="61" spans="1:5" ht="21" customHeight="1" x14ac:dyDescent="0.15"/>
  </sheetData>
  <mergeCells count="52">
    <mergeCell ref="B36:B37"/>
    <mergeCell ref="C37:E37"/>
    <mergeCell ref="C41:E41"/>
    <mergeCell ref="B15:B16"/>
    <mergeCell ref="B17:B18"/>
    <mergeCell ref="B19:B20"/>
    <mergeCell ref="C16:E16"/>
    <mergeCell ref="C18:E18"/>
    <mergeCell ref="A1:E1"/>
    <mergeCell ref="A23:E23"/>
    <mergeCell ref="A5:A6"/>
    <mergeCell ref="E5:E6"/>
    <mergeCell ref="A15:A20"/>
    <mergeCell ref="C20:E20"/>
    <mergeCell ref="B5:B6"/>
    <mergeCell ref="B9:B10"/>
    <mergeCell ref="C10:E10"/>
    <mergeCell ref="A7:A8"/>
    <mergeCell ref="A13:A14"/>
    <mergeCell ref="B7:B8"/>
    <mergeCell ref="A9:A12"/>
    <mergeCell ref="B11:B12"/>
    <mergeCell ref="B13:B14"/>
    <mergeCell ref="C8:E8"/>
    <mergeCell ref="A44:A47"/>
    <mergeCell ref="C47:E47"/>
    <mergeCell ref="C43:E43"/>
    <mergeCell ref="B44:B45"/>
    <mergeCell ref="C45:E45"/>
    <mergeCell ref="B46:B47"/>
    <mergeCell ref="B28:B29"/>
    <mergeCell ref="B30:B31"/>
    <mergeCell ref="A26:A31"/>
    <mergeCell ref="C29:E29"/>
    <mergeCell ref="A42:A43"/>
    <mergeCell ref="B42:B43"/>
    <mergeCell ref="C27:E27"/>
    <mergeCell ref="C31:E31"/>
    <mergeCell ref="B34:B35"/>
    <mergeCell ref="C35:E35"/>
    <mergeCell ref="A32:A33"/>
    <mergeCell ref="B32:B33"/>
    <mergeCell ref="C33:E33"/>
    <mergeCell ref="B38:B39"/>
    <mergeCell ref="B40:B41"/>
    <mergeCell ref="C39:E39"/>
    <mergeCell ref="C12:E12"/>
    <mergeCell ref="C14:E14"/>
    <mergeCell ref="B26:B27"/>
    <mergeCell ref="E24:E25"/>
    <mergeCell ref="A24:A25"/>
    <mergeCell ref="B24:B25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scale="88" firstPageNumber="185" orientation="portrait" useFirstPageNumber="1" r:id="rId1"/>
  <headerFooter>
    <oddFooter>&amp;R참좋은재가노인돌봄센터 (2021. 11.30)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9</vt:i4>
      </vt:variant>
    </vt:vector>
  </HeadingPairs>
  <TitlesOfParts>
    <vt:vector size="15" baseType="lpstr">
      <vt:lpstr>표지</vt:lpstr>
      <vt:lpstr>예산총칙</vt:lpstr>
      <vt:lpstr>추경예산총괄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추경예산총괄!Consolidate_Area</vt:lpstr>
      <vt:lpstr>표지!Consolidate_Area</vt:lpstr>
      <vt:lpstr>세입예산!Print_Area</vt:lpstr>
      <vt:lpstr>세출예산!Print_Area</vt:lpstr>
      <vt:lpstr>예산증감내용!Print_Area</vt:lpstr>
      <vt:lpstr>예산총칙!Print_Area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50</cp:revision>
  <cp:lastPrinted>2021-11-30T04:26:21Z</cp:lastPrinted>
  <dcterms:created xsi:type="dcterms:W3CDTF">2016-12-07T07:13:09Z</dcterms:created>
  <dcterms:modified xsi:type="dcterms:W3CDTF">2021-11-30T04:26:32Z</dcterms:modified>
</cp:coreProperties>
</file>