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결산 및 22년예산 최종\"/>
    </mc:Choice>
  </mc:AlternateContent>
  <xr:revisionPtr revIDLastSave="0" documentId="13_ncr:1_{6E1985B3-0FB1-4709-8EA7-8E1945A10C55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표지" sheetId="1" r:id="rId1"/>
    <sheet name="예산총칙" sheetId="2" r:id="rId2"/>
    <sheet name="예산총괄" sheetId="3" r:id="rId3"/>
    <sheet name="세입예산" sheetId="4" r:id="rId4"/>
    <sheet name="세출예산" sheetId="8" r:id="rId5"/>
    <sheet name="예산증감내용 " sheetId="7" r:id="rId6"/>
  </sheets>
  <definedNames>
    <definedName name="_xlnm.Consolidate_Area" localSheetId="3">세입예산!$A$1:$P$35</definedName>
    <definedName name="_xlnm.Consolidate_Area" localSheetId="4">세출예산!$A$1:$P$144</definedName>
    <definedName name="_xlnm.Consolidate_Area" localSheetId="5">'예산증감내용 '!$A$1:$E$43</definedName>
    <definedName name="_xlnm.Consolidate_Area" localSheetId="2">예산총괄!$A$1:$E$22</definedName>
    <definedName name="_xlnm.Consolidate_Area" localSheetId="0">표지!$A$1:$A$12</definedName>
    <definedName name="_xlnm.Consolidate_Area">#REF!</definedName>
    <definedName name="_xlnm.Print_Area" localSheetId="3">세입예산!$A$1:$Q$34</definedName>
    <definedName name="_xlnm.Print_Area" localSheetId="4">세출예산!$A$1:$Q$143</definedName>
    <definedName name="_xlnm.Print_Area" localSheetId="5">'예산증감내용 '!$A$1:$E$40</definedName>
    <definedName name="_xlnm.Print_Area" localSheetId="1">예산총칙!$A$1:$A$19</definedName>
    <definedName name="_xlnm.Print_Area" localSheetId="0">표지!$A$1:$A$9</definedName>
  </definedNames>
  <calcPr calcId="191029"/>
</workbook>
</file>

<file path=xl/calcChain.xml><?xml version="1.0" encoding="utf-8"?>
<calcChain xmlns="http://schemas.openxmlformats.org/spreadsheetml/2006/main">
  <c r="E24" i="4" l="1"/>
  <c r="Q83" i="8"/>
  <c r="Q122" i="8" l="1"/>
  <c r="Q125" i="8"/>
  <c r="Q124" i="8"/>
  <c r="Q140" i="8" l="1"/>
  <c r="Q9" i="4"/>
  <c r="C7" i="7" l="1"/>
  <c r="Q114" i="8" l="1"/>
  <c r="Q113" i="8" s="1"/>
  <c r="Q115" i="8"/>
  <c r="Q38" i="8" l="1"/>
  <c r="C33" i="7"/>
  <c r="C31" i="7"/>
  <c r="C29" i="7"/>
  <c r="C27" i="7"/>
  <c r="C25" i="7"/>
  <c r="C23" i="7"/>
  <c r="C39" i="7"/>
  <c r="C37" i="7"/>
  <c r="Q33" i="4"/>
  <c r="C15" i="7" l="1"/>
  <c r="C17" i="7"/>
  <c r="Q25" i="8"/>
  <c r="Q21" i="8"/>
  <c r="Q22" i="8"/>
  <c r="Q23" i="8"/>
  <c r="Q19" i="8"/>
  <c r="Q67" i="8" l="1"/>
  <c r="Q66" i="8"/>
  <c r="Q44" i="8"/>
  <c r="Q17" i="8" l="1"/>
  <c r="Q18" i="8"/>
  <c r="Q26" i="8"/>
  <c r="Q27" i="8"/>
  <c r="D139" i="8" l="1"/>
  <c r="D138" i="8" s="1"/>
  <c r="D45" i="8"/>
  <c r="D7" i="8"/>
  <c r="Q93" i="8" l="1"/>
  <c r="Q97" i="8"/>
  <c r="Q101" i="8"/>
  <c r="Q12" i="4" l="1"/>
  <c r="Q15" i="8" l="1"/>
  <c r="Q13" i="8" s="1"/>
  <c r="D7" i="4"/>
  <c r="D6" i="4" s="1"/>
  <c r="D19" i="4"/>
  <c r="D24" i="4"/>
  <c r="D23" i="4" s="1"/>
  <c r="D27" i="4"/>
  <c r="D32" i="4"/>
  <c r="D31" i="4" s="1"/>
  <c r="D5" i="4" l="1"/>
  <c r="Q11" i="8" l="1"/>
  <c r="Q12" i="8"/>
  <c r="Q10" i="8" l="1"/>
  <c r="E13" i="8" l="1"/>
  <c r="Q71" i="8"/>
  <c r="Q70" i="8"/>
  <c r="Q76" i="8"/>
  <c r="Q75" i="8"/>
  <c r="Q74" i="8"/>
  <c r="Q73" i="8"/>
  <c r="Q72" i="8" l="1"/>
  <c r="F13" i="8"/>
  <c r="Q103" i="8"/>
  <c r="C35" i="7" l="1"/>
  <c r="C19" i="7"/>
  <c r="C21" i="7"/>
  <c r="C18" i="3"/>
  <c r="Q143" i="8"/>
  <c r="Q142" i="8"/>
  <c r="E140" i="8"/>
  <c r="C22" i="3"/>
  <c r="Q137" i="8"/>
  <c r="E137" i="8"/>
  <c r="G137" i="8" s="1"/>
  <c r="D136" i="8"/>
  <c r="D135" i="8" s="1"/>
  <c r="C21" i="3" s="1"/>
  <c r="Q134" i="8"/>
  <c r="E134" i="8"/>
  <c r="F134" i="8" s="1"/>
  <c r="D133" i="8"/>
  <c r="D132" i="8" s="1"/>
  <c r="Q131" i="8"/>
  <c r="Q130" i="8" s="1"/>
  <c r="Q129" i="8"/>
  <c r="Q128" i="8"/>
  <c r="Q127" i="8"/>
  <c r="Q123" i="8"/>
  <c r="Q121" i="8"/>
  <c r="Q120" i="8" s="1"/>
  <c r="Q119" i="8"/>
  <c r="Q118" i="8"/>
  <c r="Q117" i="8"/>
  <c r="Q112" i="8"/>
  <c r="Q111" i="8"/>
  <c r="Q110" i="8"/>
  <c r="Q109" i="8"/>
  <c r="Q108" i="8"/>
  <c r="Q106" i="8"/>
  <c r="Q105" i="8"/>
  <c r="Q102" i="8"/>
  <c r="Q100" i="8"/>
  <c r="Q99" i="8"/>
  <c r="Q98" i="8"/>
  <c r="Q95" i="8"/>
  <c r="Q94" i="8"/>
  <c r="Q92" i="8"/>
  <c r="Q91" i="8"/>
  <c r="Q90" i="8"/>
  <c r="Q88" i="8"/>
  <c r="Q87" i="8"/>
  <c r="S86" i="8"/>
  <c r="S88" i="8" s="1"/>
  <c r="Q86" i="8"/>
  <c r="Q85" i="8"/>
  <c r="D82" i="8"/>
  <c r="D81" i="8" s="1"/>
  <c r="Q80" i="8"/>
  <c r="E80" i="8" s="1"/>
  <c r="F80" i="8" s="1"/>
  <c r="Q79" i="8"/>
  <c r="E79" i="8" s="1"/>
  <c r="D78" i="8"/>
  <c r="D77" i="8" s="1"/>
  <c r="Q69" i="8"/>
  <c r="Q68" i="8" s="1"/>
  <c r="Q65" i="8"/>
  <c r="Q64" i="8" s="1"/>
  <c r="Q62" i="8"/>
  <c r="Q61" i="8"/>
  <c r="Q59" i="8"/>
  <c r="Q58" i="8"/>
  <c r="Q57" i="8"/>
  <c r="Q56" i="8"/>
  <c r="Q55" i="8"/>
  <c r="Q54" i="8"/>
  <c r="Q53" i="8"/>
  <c r="Q52" i="8"/>
  <c r="Q50" i="8"/>
  <c r="Q49" i="8"/>
  <c r="Q48" i="8"/>
  <c r="Q46" i="8"/>
  <c r="E46" i="8" s="1"/>
  <c r="E43" i="8"/>
  <c r="Q42" i="8"/>
  <c r="Q41" i="8"/>
  <c r="Q39" i="8"/>
  <c r="Q37" i="8" s="1"/>
  <c r="D35" i="8"/>
  <c r="U12" i="8"/>
  <c r="U10" i="8"/>
  <c r="U9" i="8"/>
  <c r="Q9" i="8"/>
  <c r="Q8" i="8" s="1"/>
  <c r="I28" i="8" s="1"/>
  <c r="C16" i="3"/>
  <c r="Q14" i="4"/>
  <c r="Q51" i="8" l="1"/>
  <c r="Q84" i="8"/>
  <c r="Q63" i="8"/>
  <c r="Q104" i="8"/>
  <c r="Q47" i="8"/>
  <c r="Q107" i="8"/>
  <c r="F140" i="8"/>
  <c r="D37" i="7"/>
  <c r="E37" i="7" s="1"/>
  <c r="G46" i="8"/>
  <c r="D27" i="7"/>
  <c r="E27" i="7" s="1"/>
  <c r="I31" i="8"/>
  <c r="Q28" i="8"/>
  <c r="I30" i="8"/>
  <c r="F43" i="8"/>
  <c r="D25" i="7"/>
  <c r="E25" i="7" s="1"/>
  <c r="E8" i="8"/>
  <c r="D15" i="7" s="1"/>
  <c r="E15" i="7" s="1"/>
  <c r="E51" i="8"/>
  <c r="Q116" i="8"/>
  <c r="E63" i="8"/>
  <c r="D33" i="7" s="1"/>
  <c r="E33" i="7" s="1"/>
  <c r="Q96" i="8"/>
  <c r="C17" i="3"/>
  <c r="D6" i="8"/>
  <c r="D5" i="8" s="1"/>
  <c r="C19" i="3"/>
  <c r="C20" i="3"/>
  <c r="Q89" i="8"/>
  <c r="Q141" i="8"/>
  <c r="E141" i="8" s="1"/>
  <c r="E60" i="8"/>
  <c r="D31" i="7" s="1"/>
  <c r="E31" i="7" s="1"/>
  <c r="Q40" i="8"/>
  <c r="Q36" i="8" s="1"/>
  <c r="Q126" i="8"/>
  <c r="E47" i="8"/>
  <c r="Q60" i="8"/>
  <c r="E136" i="8"/>
  <c r="F136" i="8" s="1"/>
  <c r="F137" i="8"/>
  <c r="G140" i="8"/>
  <c r="F46" i="8"/>
  <c r="F79" i="8"/>
  <c r="E78" i="8"/>
  <c r="D19" i="3" s="1"/>
  <c r="E133" i="8"/>
  <c r="E83" i="8" l="1"/>
  <c r="E82" i="8" s="1"/>
  <c r="F47" i="8"/>
  <c r="D29" i="7"/>
  <c r="E29" i="7" s="1"/>
  <c r="G141" i="8"/>
  <c r="D39" i="7"/>
  <c r="I33" i="8"/>
  <c r="I34" i="8"/>
  <c r="Q31" i="8"/>
  <c r="I32" i="8" s="1"/>
  <c r="Q30" i="8"/>
  <c r="F60" i="8"/>
  <c r="E45" i="8"/>
  <c r="G60" i="8"/>
  <c r="G51" i="8"/>
  <c r="G8" i="8"/>
  <c r="C15" i="3"/>
  <c r="E36" i="8"/>
  <c r="F51" i="8"/>
  <c r="F141" i="8"/>
  <c r="E139" i="8"/>
  <c r="G139" i="8" s="1"/>
  <c r="G47" i="8"/>
  <c r="S18" i="8"/>
  <c r="E135" i="8"/>
  <c r="G136" i="8"/>
  <c r="F133" i="8"/>
  <c r="E132" i="8"/>
  <c r="F132" i="8" s="1"/>
  <c r="F78" i="8"/>
  <c r="E77" i="8"/>
  <c r="F77" i="8" s="1"/>
  <c r="F36" i="8" l="1"/>
  <c r="D23" i="7"/>
  <c r="E23" i="7" s="1"/>
  <c r="E81" i="8"/>
  <c r="F45" i="8"/>
  <c r="G36" i="8"/>
  <c r="E35" i="8"/>
  <c r="F8" i="8"/>
  <c r="Q33" i="8"/>
  <c r="Q34" i="8"/>
  <c r="D17" i="7"/>
  <c r="F135" i="8"/>
  <c r="D21" i="3"/>
  <c r="F83" i="8"/>
  <c r="D35" i="7"/>
  <c r="F139" i="8"/>
  <c r="E138" i="8"/>
  <c r="G13" i="8"/>
  <c r="E28" i="8"/>
  <c r="F63" i="8"/>
  <c r="G63" i="8"/>
  <c r="G135" i="8"/>
  <c r="G83" i="8"/>
  <c r="G35" i="8" l="1"/>
  <c r="F35" i="8"/>
  <c r="F28" i="8"/>
  <c r="D22" i="3"/>
  <c r="D17" i="3"/>
  <c r="T40" i="8"/>
  <c r="G28" i="8"/>
  <c r="D19" i="7"/>
  <c r="Q32" i="8"/>
  <c r="Q29" i="8" s="1"/>
  <c r="G45" i="8"/>
  <c r="D18" i="3"/>
  <c r="G138" i="8"/>
  <c r="F138" i="8"/>
  <c r="G82" i="8"/>
  <c r="D20" i="3"/>
  <c r="F81" i="8"/>
  <c r="F82" i="8"/>
  <c r="E29" i="8" l="1"/>
  <c r="G81" i="8"/>
  <c r="F29" i="8" l="1"/>
  <c r="E7" i="8"/>
  <c r="E6" i="8" s="1"/>
  <c r="G29" i="8"/>
  <c r="D21" i="7"/>
  <c r="G7" i="8" l="1"/>
  <c r="F7" i="8"/>
  <c r="D16" i="3"/>
  <c r="D15" i="3" s="1"/>
  <c r="E5" i="8"/>
  <c r="F5" i="8" s="1"/>
  <c r="F6" i="8"/>
  <c r="G6" i="8"/>
  <c r="T5" i="8" l="1"/>
  <c r="G5" i="8"/>
  <c r="Q26" i="4" l="1"/>
  <c r="Q18" i="4" l="1"/>
  <c r="Q29" i="4"/>
  <c r="Q15" i="4" l="1"/>
  <c r="Q22" i="4" l="1"/>
  <c r="C9" i="7" l="1"/>
  <c r="Q21" i="4"/>
  <c r="Q13" i="4" l="1"/>
  <c r="Q8" i="4" s="1"/>
  <c r="E8" i="4" s="1"/>
  <c r="D7" i="7" l="1"/>
  <c r="E7" i="7" s="1"/>
  <c r="Q30" i="4" l="1"/>
  <c r="E19" i="7" l="1"/>
  <c r="E17" i="7"/>
  <c r="Q34" i="4"/>
  <c r="E26" i="4"/>
  <c r="Q25" i="4"/>
  <c r="E22" i="4"/>
  <c r="E21" i="4"/>
  <c r="F21" i="4" l="1"/>
  <c r="F26" i="4"/>
  <c r="C8" i="3" l="1"/>
  <c r="I17" i="4"/>
  <c r="Q17" i="4" s="1"/>
  <c r="Q16" i="4" l="1"/>
  <c r="E16" i="4" s="1"/>
  <c r="E7" i="4" s="1"/>
  <c r="E6" i="4" s="1"/>
  <c r="F16" i="4" l="1"/>
  <c r="C9" i="3" l="1"/>
  <c r="C10" i="3"/>
  <c r="C6" i="3" l="1"/>
  <c r="C7" i="3" l="1"/>
  <c r="C5" i="3" l="1"/>
  <c r="E39" i="7"/>
  <c r="G21" i="4"/>
  <c r="E34" i="4"/>
  <c r="E33" i="4"/>
  <c r="E30" i="4"/>
  <c r="E29" i="4"/>
  <c r="E32" i="4" l="1"/>
  <c r="E28" i="4"/>
  <c r="G33" i="4"/>
  <c r="G34" i="4"/>
  <c r="F29" i="4"/>
  <c r="E25" i="4"/>
  <c r="E20" i="4"/>
  <c r="G20" i="4" s="1"/>
  <c r="G22" i="4"/>
  <c r="D9" i="7"/>
  <c r="E9" i="7" s="1"/>
  <c r="F33" i="4"/>
  <c r="F30" i="4"/>
  <c r="F34" i="4"/>
  <c r="F24" i="4" l="1"/>
  <c r="F23" i="4" s="1"/>
  <c r="E31" i="4"/>
  <c r="G31" i="4" s="1"/>
  <c r="G32" i="4"/>
  <c r="F22" i="4"/>
  <c r="F28" i="4"/>
  <c r="E27" i="4"/>
  <c r="E19" i="4"/>
  <c r="F25" i="4"/>
  <c r="F32" i="4"/>
  <c r="F20" i="4"/>
  <c r="E35" i="7" l="1"/>
  <c r="G19" i="4"/>
  <c r="D7" i="3"/>
  <c r="G24" i="4"/>
  <c r="E23" i="4"/>
  <c r="E5" i="4" s="1"/>
  <c r="D10" i="3"/>
  <c r="E10" i="3" s="1"/>
  <c r="F31" i="4"/>
  <c r="E21" i="3"/>
  <c r="E17" i="3"/>
  <c r="E19" i="3"/>
  <c r="D9" i="3"/>
  <c r="F27" i="4"/>
  <c r="F19" i="4"/>
  <c r="G23" i="4" l="1"/>
  <c r="D8" i="3"/>
  <c r="E8" i="3" s="1"/>
  <c r="E9" i="3"/>
  <c r="E7" i="3"/>
  <c r="E22" i="3"/>
  <c r="E18" i="3" l="1"/>
  <c r="E21" i="7" l="1"/>
  <c r="G8" i="4"/>
  <c r="E20" i="3"/>
  <c r="F8" i="4"/>
  <c r="G7" i="4" l="1"/>
  <c r="F7" i="4"/>
  <c r="E16" i="3" l="1"/>
  <c r="D6" i="3"/>
  <c r="G6" i="4"/>
  <c r="E15" i="3"/>
  <c r="F6" i="4"/>
  <c r="T50" i="8" l="1"/>
  <c r="T4" i="8"/>
  <c r="T6" i="8" s="1"/>
  <c r="G5" i="4"/>
  <c r="D5" i="3"/>
  <c r="E6" i="3"/>
  <c r="F5" i="4"/>
  <c r="E5" i="3" l="1"/>
</calcChain>
</file>

<file path=xl/sharedStrings.xml><?xml version="1.0" encoding="utf-8"?>
<sst xmlns="http://schemas.openxmlformats.org/spreadsheetml/2006/main" count="713" uniqueCount="298">
  <si>
    <t>3. 본 예산은 사회복지법인 재무회계규칙 제 2장 예산과결산에 의거 편성하며 집행한다.</t>
  </si>
  <si>
    <t xml:space="preserve">4. 국시비보조금, 후원금, 전입금 등의 세입이 감소할 경우 기존사업을 축소할 수 </t>
  </si>
  <si>
    <t xml:space="preserve">6. 보편적으로 발생하는 지출에 있어서는 세출예산에도 불구하고 초과 집행하고 차기 </t>
  </si>
  <si>
    <t xml:space="preserve">7. 세출예산에서 초과지출이 발생할 경우에 동일관 내의 목간전용으로 부족한 예산을  </t>
  </si>
  <si>
    <t>/</t>
  </si>
  <si>
    <t>원</t>
  </si>
  <si>
    <t>잡지출</t>
  </si>
  <si>
    <t>반환금</t>
  </si>
  <si>
    <t>분기</t>
  </si>
  <si>
    <t>월</t>
  </si>
  <si>
    <t>인건비</t>
  </si>
  <si>
    <t>이월금</t>
  </si>
  <si>
    <t>전입금</t>
  </si>
  <si>
    <t>×</t>
  </si>
  <si>
    <t>회</t>
  </si>
  <si>
    <t xml:space="preserve">항 </t>
  </si>
  <si>
    <t>명</t>
  </si>
  <si>
    <t>사업비</t>
  </si>
  <si>
    <t xml:space="preserve">관 </t>
  </si>
  <si>
    <t>사무비</t>
  </si>
  <si>
    <t>운영비</t>
  </si>
  <si>
    <t>회의비</t>
  </si>
  <si>
    <t>시설비</t>
  </si>
  <si>
    <t>잡수입</t>
  </si>
  <si>
    <t>액수</t>
  </si>
  <si>
    <t>항</t>
  </si>
  <si>
    <t>증감율</t>
  </si>
  <si>
    <t>과목</t>
  </si>
  <si>
    <t>예비비</t>
  </si>
  <si>
    <t>%</t>
  </si>
  <si>
    <t>급여</t>
  </si>
  <si>
    <t>관</t>
  </si>
  <si>
    <t>총계</t>
  </si>
  <si>
    <t>차량비</t>
  </si>
  <si>
    <t>목</t>
  </si>
  <si>
    <t>여비</t>
  </si>
  <si>
    <t xml:space="preserve">   있다.</t>
  </si>
  <si>
    <t>보조금수입</t>
  </si>
  <si>
    <t>산출근거</t>
  </si>
  <si>
    <t>후원금수입</t>
  </si>
  <si>
    <t>*전신전화료</t>
  </si>
  <si>
    <t>지정후원금</t>
  </si>
  <si>
    <t>*장기요양보험</t>
  </si>
  <si>
    <t>비지정후원금</t>
  </si>
  <si>
    <t>자산취득비</t>
  </si>
  <si>
    <t>*차량유류대</t>
  </si>
  <si>
    <t>*남구협의체</t>
  </si>
  <si>
    <t>*국민연금</t>
  </si>
  <si>
    <t>*가스료</t>
  </si>
  <si>
    <t>*고용보험</t>
  </si>
  <si>
    <t>기관운영비</t>
  </si>
  <si>
    <t>전년도이월금</t>
  </si>
  <si>
    <t>재산조성비</t>
  </si>
  <si>
    <t>*봉사자간담회</t>
  </si>
  <si>
    <t>*건강보험</t>
  </si>
  <si>
    <t>기타운영비</t>
  </si>
  <si>
    <t>*전기료</t>
  </si>
  <si>
    <t>*연하장구입</t>
  </si>
  <si>
    <t>전입금수입</t>
  </si>
  <si>
    <t>업무추진비</t>
  </si>
  <si>
    <t>*상하수도료</t>
  </si>
  <si>
    <t>사회보험부담금</t>
  </si>
  <si>
    <t>*우편료</t>
  </si>
  <si>
    <t>*협회비</t>
  </si>
  <si>
    <t>시설장비유지비</t>
  </si>
  <si>
    <t>예비비및기타</t>
  </si>
  <si>
    <t>*다과구입</t>
  </si>
  <si>
    <t>사회보험부담비용</t>
  </si>
  <si>
    <t>기타예금이자수입</t>
  </si>
  <si>
    <t xml:space="preserve"> 예  산  총  칙</t>
  </si>
  <si>
    <t>증 감(B-A)</t>
  </si>
  <si>
    <t>총       계</t>
  </si>
  <si>
    <t>퇴직금및퇴직적립금</t>
  </si>
  <si>
    <t>총        계</t>
  </si>
  <si>
    <t>*차량정비유지비</t>
  </si>
  <si>
    <t>전년도이월금(후원금)</t>
  </si>
  <si>
    <t>*리플렛 및 홍보제작</t>
  </si>
  <si>
    <t>예비비 및 기타</t>
  </si>
  <si>
    <t>*소식지 제작인쇄비</t>
  </si>
  <si>
    <t>○ 세입의 주요내용</t>
  </si>
  <si>
    <t>(단위 : 원)</t>
  </si>
  <si>
    <t>잡       수      입</t>
  </si>
  <si>
    <t xml:space="preserve">   이사회에서 추가경정예산을 승인 받을 수 있다.</t>
  </si>
  <si>
    <t xml:space="preserve"> 예산 증감사항 및 주요내용</t>
  </si>
  <si>
    <t>사회복지법인 무일복지재단</t>
  </si>
  <si>
    <t>예금이자수입(보조금/자부담)</t>
  </si>
  <si>
    <t>*반환금(금년도이자반환금)</t>
  </si>
  <si>
    <t>*기타지역네트워크지원비</t>
  </si>
  <si>
    <t>이      월      금</t>
  </si>
  <si>
    <t>잡      수      입</t>
  </si>
  <si>
    <t xml:space="preserve">    집행 할 수가 있다.</t>
  </si>
  <si>
    <t xml:space="preserve">   초과할 수 있다.</t>
  </si>
  <si>
    <t>*현수막 및 스티커 제작</t>
  </si>
  <si>
    <t>세                    출</t>
  </si>
  <si>
    <t xml:space="preserve">                (단위: 원)</t>
  </si>
  <si>
    <t>세                  입</t>
  </si>
  <si>
    <t>각종수당</t>
    <phoneticPr fontId="19" type="noConversion"/>
  </si>
  <si>
    <t>사업비</t>
    <phoneticPr fontId="19" type="noConversion"/>
  </si>
  <si>
    <t>프로그램사업비</t>
    <phoneticPr fontId="19" type="noConversion"/>
  </si>
  <si>
    <t>전년도이월금(자부담)</t>
    <phoneticPr fontId="19" type="noConversion"/>
  </si>
  <si>
    <t>프로그램사업비</t>
    <phoneticPr fontId="19" type="noConversion"/>
  </si>
  <si>
    <t>업무추진비</t>
    <phoneticPr fontId="19" type="noConversion"/>
  </si>
  <si>
    <t>인건비</t>
    <phoneticPr fontId="19" type="noConversion"/>
  </si>
  <si>
    <t>시설비</t>
    <phoneticPr fontId="19" type="noConversion"/>
  </si>
  <si>
    <t>잡지출</t>
    <phoneticPr fontId="19" type="noConversion"/>
  </si>
  <si>
    <t>재산조성비</t>
    <phoneticPr fontId="19" type="noConversion"/>
  </si>
  <si>
    <t>운   영   비</t>
    <phoneticPr fontId="19" type="noConversion"/>
  </si>
  <si>
    <t>월</t>
    <phoneticPr fontId="19" type="noConversion"/>
  </si>
  <si>
    <t>(단위 : 원)</t>
    <phoneticPr fontId="19" type="noConversion"/>
  </si>
  <si>
    <t>회</t>
    <phoneticPr fontId="19" type="noConversion"/>
  </si>
  <si>
    <t>기타잡수입</t>
    <phoneticPr fontId="19" type="noConversion"/>
  </si>
  <si>
    <t>원</t>
    <phoneticPr fontId="19" type="noConversion"/>
  </si>
  <si>
    <t xml:space="preserve"> </t>
    <phoneticPr fontId="19" type="noConversion"/>
  </si>
  <si>
    <t>◎홍보사업비</t>
    <phoneticPr fontId="19" type="noConversion"/>
  </si>
  <si>
    <t>기타운영비</t>
    <phoneticPr fontId="19" type="noConversion"/>
  </si>
  <si>
    <t>급여(직접비)</t>
    <phoneticPr fontId="19" type="noConversion"/>
  </si>
  <si>
    <t>각종수당(직접비)</t>
    <phoneticPr fontId="19" type="noConversion"/>
  </si>
  <si>
    <t>*사무용품 구입</t>
    <phoneticPr fontId="19" type="noConversion"/>
  </si>
  <si>
    <t>*수용비 및 수수료</t>
    <phoneticPr fontId="19" type="noConversion"/>
  </si>
  <si>
    <t>◎봉사자 및 후원자관리비</t>
    <phoneticPr fontId="19" type="noConversion"/>
  </si>
  <si>
    <t>명</t>
    <phoneticPr fontId="19" type="noConversion"/>
  </si>
  <si>
    <t>*전담사회복지사 4호봉이상</t>
    <phoneticPr fontId="19" type="noConversion"/>
  </si>
  <si>
    <t>*전담사회복지사 4호봉이하</t>
    <phoneticPr fontId="19" type="noConversion"/>
  </si>
  <si>
    <t>시도보조금</t>
    <phoneticPr fontId="19" type="noConversion"/>
  </si>
  <si>
    <t>*생활지원사</t>
    <phoneticPr fontId="19" type="noConversion"/>
  </si>
  <si>
    <t>*돌봄대상자</t>
    <phoneticPr fontId="19" type="noConversion"/>
  </si>
  <si>
    <t>*전담사회복지사 교육비</t>
    <phoneticPr fontId="19" type="noConversion"/>
  </si>
  <si>
    <t>◎사업비</t>
    <phoneticPr fontId="19" type="noConversion"/>
  </si>
  <si>
    <t>◎제수당</t>
    <phoneticPr fontId="19" type="noConversion"/>
  </si>
  <si>
    <t>퇴직금 및 퇴직적립금</t>
    <phoneticPr fontId="19" type="noConversion"/>
  </si>
  <si>
    <t>명</t>
    <phoneticPr fontId="19" type="noConversion"/>
  </si>
  <si>
    <t>기타보조금</t>
    <phoneticPr fontId="19" type="noConversion"/>
  </si>
  <si>
    <t>*보조금 공모사업</t>
    <phoneticPr fontId="19" type="noConversion"/>
  </si>
  <si>
    <t>*기능보강사업 등</t>
    <phoneticPr fontId="19" type="noConversion"/>
  </si>
  <si>
    <t>사업운영비전입금</t>
    <phoneticPr fontId="19" type="noConversion"/>
  </si>
  <si>
    <t>주</t>
    <phoneticPr fontId="19" type="noConversion"/>
  </si>
  <si>
    <t>◎사회참여</t>
    <phoneticPr fontId="19" type="noConversion"/>
  </si>
  <si>
    <t xml:space="preserve">월 </t>
    <phoneticPr fontId="19" type="noConversion"/>
  </si>
  <si>
    <t>◎생활교육</t>
    <phoneticPr fontId="19" type="noConversion"/>
  </si>
  <si>
    <t>◎연계서비스</t>
    <phoneticPr fontId="19" type="noConversion"/>
  </si>
  <si>
    <t>*생활지원연계</t>
    <phoneticPr fontId="19" type="noConversion"/>
  </si>
  <si>
    <t>*주거개선연계</t>
    <phoneticPr fontId="19" type="noConversion"/>
  </si>
  <si>
    <t>*건강지원연계</t>
    <phoneticPr fontId="19" type="noConversion"/>
  </si>
  <si>
    <t>*기타운영비</t>
    <phoneticPr fontId="19" type="noConversion"/>
  </si>
  <si>
    <t>*생활관리사 교육비</t>
    <phoneticPr fontId="19" type="noConversion"/>
  </si>
  <si>
    <t>*기타회의(운영위원회 등)</t>
    <phoneticPr fontId="19" type="noConversion"/>
  </si>
  <si>
    <t>◎기타사업비</t>
    <phoneticPr fontId="19" type="noConversion"/>
  </si>
  <si>
    <t>◎안전지원</t>
    <phoneticPr fontId="19" type="noConversion"/>
  </si>
  <si>
    <t>*안전·안부 확인</t>
    <phoneticPr fontId="19" type="noConversion"/>
  </si>
  <si>
    <t>*생활안전점검</t>
    <phoneticPr fontId="19" type="noConversion"/>
  </si>
  <si>
    <t>*정보제공</t>
    <phoneticPr fontId="19" type="noConversion"/>
  </si>
  <si>
    <t>*차량보험료</t>
    <phoneticPr fontId="19" type="noConversion"/>
  </si>
  <si>
    <t xml:space="preserve">5. 국시비보조금, 후원금, 전입금 등의 세입이 증가 할 경우 세입.세출예산을 </t>
    <phoneticPr fontId="19" type="noConversion"/>
  </si>
  <si>
    <t>◎지역네트워크 지원비</t>
    <phoneticPr fontId="19" type="noConversion"/>
  </si>
  <si>
    <t>◎기관운영비</t>
    <phoneticPr fontId="19" type="noConversion"/>
  </si>
  <si>
    <t>*인건비 등</t>
    <phoneticPr fontId="19" type="noConversion"/>
  </si>
  <si>
    <t>기타전입금(후원금)</t>
    <phoneticPr fontId="19" type="noConversion"/>
  </si>
  <si>
    <t>기타전입금(자부담)</t>
    <phoneticPr fontId="19" type="noConversion"/>
  </si>
  <si>
    <t>*혹서한기보조금</t>
    <phoneticPr fontId="19" type="noConversion"/>
  </si>
  <si>
    <t>×</t>
    <phoneticPr fontId="19" type="noConversion"/>
  </si>
  <si>
    <t>*특별수당(생활지원사-전수조사)</t>
    <phoneticPr fontId="19" type="noConversion"/>
  </si>
  <si>
    <t xml:space="preserve">        (전담사회복지사 명절수당)</t>
    <phoneticPr fontId="19" type="noConversion"/>
  </si>
  <si>
    <t>*노인맞춤돌봄종합공제 보험료</t>
    <phoneticPr fontId="19" type="noConversion"/>
  </si>
  <si>
    <t xml:space="preserve">*ICT 안전지원 </t>
    <phoneticPr fontId="19" type="noConversion"/>
  </si>
  <si>
    <t>◎긴급지원비</t>
    <phoneticPr fontId="19" type="noConversion"/>
  </si>
  <si>
    <t>*혹서기 지원</t>
    <phoneticPr fontId="19" type="noConversion"/>
  </si>
  <si>
    <t>*혹한기 지원</t>
    <phoneticPr fontId="19" type="noConversion"/>
  </si>
  <si>
    <t>*기타 긴급지원비</t>
    <phoneticPr fontId="19" type="noConversion"/>
  </si>
  <si>
    <t>*기타사업비</t>
    <phoneticPr fontId="19" type="noConversion"/>
  </si>
  <si>
    <t>*선임 생활지원사 수당</t>
    <phoneticPr fontId="19" type="noConversion"/>
  </si>
  <si>
    <t>◎일상생활지원</t>
    <phoneticPr fontId="19" type="noConversion"/>
  </si>
  <si>
    <t>*장보기 등(남자ct 및 소외대상자)</t>
    <phoneticPr fontId="19" type="noConversion"/>
  </si>
  <si>
    <t>*기타 지원</t>
    <phoneticPr fontId="19" type="noConversion"/>
  </si>
  <si>
    <t>*신체건강분야(방문시)</t>
    <phoneticPr fontId="19" type="noConversion"/>
  </si>
  <si>
    <t>*정신건강분야(방문시)</t>
    <phoneticPr fontId="19" type="noConversion"/>
  </si>
  <si>
    <t>*무자녀독거어르신가족되어드리기</t>
    <phoneticPr fontId="19" type="noConversion"/>
  </si>
  <si>
    <t>◎기타후생경비(수당)</t>
    <phoneticPr fontId="19" type="noConversion"/>
  </si>
  <si>
    <t>◎기타운영비</t>
    <phoneticPr fontId="19" type="noConversion"/>
  </si>
  <si>
    <t>전출금</t>
    <phoneticPr fontId="19" type="noConversion"/>
  </si>
  <si>
    <t>기타전출금</t>
    <phoneticPr fontId="19" type="noConversion"/>
  </si>
  <si>
    <t>밑반찬 연계지원</t>
    <phoneticPr fontId="19" type="noConversion"/>
  </si>
  <si>
    <t>*산재보험</t>
    <phoneticPr fontId="19" type="noConversion"/>
  </si>
  <si>
    <t>*기타(유관기관 협업 등)</t>
    <phoneticPr fontId="19" type="noConversion"/>
  </si>
  <si>
    <t>◎제세공과금및공공요금</t>
    <phoneticPr fontId="19" type="noConversion"/>
  </si>
  <si>
    <t>*사회관계향상프로그램(집체및나들이등)</t>
    <phoneticPr fontId="19" type="noConversion"/>
  </si>
  <si>
    <t>◎뇌.인지활동프로그램(집체)</t>
    <phoneticPr fontId="19" type="noConversion"/>
  </si>
  <si>
    <t>2021년</t>
    <phoneticPr fontId="19" type="noConversion"/>
  </si>
  <si>
    <t>기타잡수입(1년미만퇴직 등)</t>
    <phoneticPr fontId="19" type="noConversion"/>
  </si>
  <si>
    <t>지정후원금</t>
    <phoneticPr fontId="19" type="noConversion"/>
  </si>
  <si>
    <t>*평생교육활동프로그램(7~80대)</t>
    <phoneticPr fontId="19" type="noConversion"/>
  </si>
  <si>
    <t>*정신건강분야(집체-우울예방)</t>
    <phoneticPr fontId="19" type="noConversion"/>
  </si>
  <si>
    <t>*신체건강분야(집체-청춘요리)</t>
    <phoneticPr fontId="19" type="noConversion"/>
  </si>
  <si>
    <t>항</t>
    <phoneticPr fontId="19" type="noConversion"/>
  </si>
  <si>
    <t>목</t>
    <phoneticPr fontId="19" type="noConversion"/>
  </si>
  <si>
    <t>퇴직금및퇴직적립금</t>
    <phoneticPr fontId="19" type="noConversion"/>
  </si>
  <si>
    <t>사회보험부담금</t>
    <phoneticPr fontId="19" type="noConversion"/>
  </si>
  <si>
    <t>공공요금및각종세금공과금</t>
    <phoneticPr fontId="19" type="noConversion"/>
  </si>
  <si>
    <t>예비비</t>
    <phoneticPr fontId="19" type="noConversion"/>
  </si>
  <si>
    <t>원</t>
    <phoneticPr fontId="19" type="noConversion"/>
  </si>
  <si>
    <t xml:space="preserve">회 </t>
    <phoneticPr fontId="19" type="noConversion"/>
  </si>
  <si>
    <t>*신체건강분야(집체-생활체육)</t>
    <phoneticPr fontId="19" type="noConversion"/>
  </si>
  <si>
    <t>분기</t>
    <phoneticPr fontId="19" type="noConversion"/>
  </si>
  <si>
    <t>*기타서비스연계(이미용)</t>
    <phoneticPr fontId="19" type="noConversion"/>
  </si>
  <si>
    <t>*기타서비스연계 등(밑반찬)</t>
    <phoneticPr fontId="19" type="noConversion"/>
  </si>
  <si>
    <t xml:space="preserve">2021년 참좋은재가노인돌봄센터(노인맞춤돌봄서비스) </t>
    <phoneticPr fontId="19" type="noConversion"/>
  </si>
  <si>
    <t>*직원 간담회</t>
    <phoneticPr fontId="19" type="noConversion"/>
  </si>
  <si>
    <t>*기타반환금(인건비잔액 등)</t>
    <phoneticPr fontId="19" type="noConversion"/>
  </si>
  <si>
    <t>참좋은재가노인돌봄센터</t>
    <phoneticPr fontId="19" type="noConversion"/>
  </si>
  <si>
    <t xml:space="preserve">     (단위 : 원)</t>
    <phoneticPr fontId="19" type="noConversion"/>
  </si>
  <si>
    <r>
      <t xml:space="preserve">○ 세출의 주요내용                                                                                             </t>
    </r>
    <r>
      <rPr>
        <sz val="10"/>
        <color rgb="FF000000"/>
        <rFont val="굴림"/>
        <family val="3"/>
        <charset val="129"/>
      </rPr>
      <t xml:space="preserve">  </t>
    </r>
    <phoneticPr fontId="19" type="noConversion"/>
  </si>
  <si>
    <t>■ 사업장명 : 참좋은재가노인돌봄센터 (노인맞춤돌봄서비스)</t>
    <phoneticPr fontId="19" type="noConversion"/>
  </si>
  <si>
    <t>인건비</t>
    <phoneticPr fontId="19" type="noConversion"/>
  </si>
  <si>
    <t>시도보조금</t>
    <phoneticPr fontId="19" type="noConversion"/>
  </si>
  <si>
    <t>원</t>
    <phoneticPr fontId="19" type="noConversion"/>
  </si>
  <si>
    <t>월</t>
    <phoneticPr fontId="19" type="noConversion"/>
  </si>
  <si>
    <t>명</t>
    <phoneticPr fontId="19" type="noConversion"/>
  </si>
  <si>
    <t>*냉방용품 수요조사 수당(생활지원사)</t>
    <phoneticPr fontId="19" type="noConversion"/>
  </si>
  <si>
    <t>*폭염,혹한기 통신요금 지원(생활지원사)</t>
    <phoneticPr fontId="19" type="noConversion"/>
  </si>
  <si>
    <t xml:space="preserve">                (단위: 원)</t>
    <phoneticPr fontId="19" type="noConversion"/>
  </si>
  <si>
    <t>회</t>
    <phoneticPr fontId="19" type="noConversion"/>
  </si>
  <si>
    <t>*코로나 극복 마음치유 행복 프로젝트</t>
    <phoneticPr fontId="19" type="noConversion"/>
  </si>
  <si>
    <t>◎냉방용품 수요조사</t>
    <phoneticPr fontId="19" type="noConversion"/>
  </si>
  <si>
    <t>◎폭염,혹한기 통신요금지원</t>
    <phoneticPr fontId="19" type="noConversion"/>
  </si>
  <si>
    <t>*자조모임</t>
    <phoneticPr fontId="19" type="noConversion"/>
  </si>
  <si>
    <t>수용비 및 수수료</t>
    <phoneticPr fontId="19" type="noConversion"/>
  </si>
  <si>
    <t>보조금내시변경, 생활지원사 지원에 따른 인건비 및 사업비 보조금  증가로 증액 조정</t>
    <phoneticPr fontId="19" type="noConversion"/>
  </si>
  <si>
    <t>*기타수당(종사자 선물세트구입)</t>
    <phoneticPr fontId="19" type="noConversion"/>
  </si>
  <si>
    <t>*보조금 내시변경 증액</t>
    <phoneticPr fontId="19" type="noConversion"/>
  </si>
  <si>
    <t>잡수입</t>
    <phoneticPr fontId="19" type="noConversion"/>
  </si>
  <si>
    <t>기타예금이자수입</t>
    <phoneticPr fontId="19" type="noConversion"/>
  </si>
  <si>
    <t>*명절선물</t>
    <phoneticPr fontId="19" type="noConversion"/>
  </si>
  <si>
    <t>결산 추경(B)</t>
    <phoneticPr fontId="19" type="noConversion"/>
  </si>
  <si>
    <t>원</t>
    <phoneticPr fontId="19" type="noConversion"/>
  </si>
  <si>
    <t>월</t>
    <phoneticPr fontId="19" type="noConversion"/>
  </si>
  <si>
    <t>×</t>
    <phoneticPr fontId="19" type="noConversion"/>
  </si>
  <si>
    <t>*인지.여가프로그램(트롯)</t>
    <phoneticPr fontId="19" type="noConversion"/>
  </si>
  <si>
    <t>2차 추경(A)</t>
    <phoneticPr fontId="19" type="noConversion"/>
  </si>
  <si>
    <t>*문화인지분야(방문시)</t>
    <phoneticPr fontId="19" type="noConversion"/>
  </si>
  <si>
    <t>주</t>
    <phoneticPr fontId="19" type="noConversion"/>
  </si>
  <si>
    <t>회의비</t>
    <phoneticPr fontId="19" type="noConversion"/>
  </si>
  <si>
    <t>1) 2021년 참좋은재가노인돌봄센터(노인맞춤돌봄서비스) 결산 추경 세출 예산 내역</t>
    <phoneticPr fontId="19" type="noConversion"/>
  </si>
  <si>
    <t>1) 2021년 참좋은재가노인돌봄센터(노인맞춤돌봄서비스) 결산 추경 세입 예산 내역</t>
    <phoneticPr fontId="19" type="noConversion"/>
  </si>
  <si>
    <t>2021년 참좋은재가노인돌봄센터 결산 추경 (노인맞춤돌봄) 총괄내역서</t>
    <phoneticPr fontId="19" type="noConversion"/>
  </si>
  <si>
    <t>*연장근로수당 등</t>
    <phoneticPr fontId="19" type="noConversion"/>
  </si>
  <si>
    <t>*연차수당</t>
    <phoneticPr fontId="19" type="noConversion"/>
  </si>
  <si>
    <t>전담사회복지사</t>
    <phoneticPr fontId="19" type="noConversion"/>
  </si>
  <si>
    <t>생활지원사</t>
    <phoneticPr fontId="19" type="noConversion"/>
  </si>
  <si>
    <t>*기타후생경비</t>
    <phoneticPr fontId="19" type="noConversion"/>
  </si>
  <si>
    <t>수용비 및 수수료</t>
    <phoneticPr fontId="19" type="noConversion"/>
  </si>
  <si>
    <t>여비</t>
    <phoneticPr fontId="19" type="noConversion"/>
  </si>
  <si>
    <t>원</t>
    <phoneticPr fontId="19" type="noConversion"/>
  </si>
  <si>
    <t>×</t>
    <phoneticPr fontId="19" type="noConversion"/>
  </si>
  <si>
    <t>*특별수당(한시적)</t>
    <phoneticPr fontId="19" type="noConversion"/>
  </si>
  <si>
    <t>전담사회복지사1(4년이상)</t>
    <phoneticPr fontId="19" type="noConversion"/>
  </si>
  <si>
    <t>%</t>
    <phoneticPr fontId="19" type="noConversion"/>
  </si>
  <si>
    <t>전담사회복지사2(4년미만)</t>
    <phoneticPr fontId="19" type="noConversion"/>
  </si>
  <si>
    <t>생활지원사(8,720원*6h)</t>
    <phoneticPr fontId="19" type="noConversion"/>
  </si>
  <si>
    <t>전담사회복지사1(10,766원*11h)</t>
    <phoneticPr fontId="19" type="noConversion"/>
  </si>
  <si>
    <t>전담사회복지사2(9,809원*11h)</t>
    <phoneticPr fontId="19" type="noConversion"/>
  </si>
  <si>
    <t>급여</t>
    <phoneticPr fontId="19" type="noConversion"/>
  </si>
  <si>
    <t>인건비 반환에 따른 예비비 증액 조정</t>
    <phoneticPr fontId="19" type="noConversion"/>
  </si>
  <si>
    <t xml:space="preserve"> 결산 추가경정 세입.세출 예산(안)</t>
    <phoneticPr fontId="19" type="noConversion"/>
  </si>
  <si>
    <r>
      <t>2. 세입.세출 예산 총액은</t>
    </r>
    <r>
      <rPr>
        <b/>
        <sz val="12"/>
        <color rgb="FF000000"/>
        <rFont val="굴림"/>
        <family val="3"/>
        <charset val="129"/>
      </rPr>
      <t xml:space="preserve"> </t>
    </r>
    <r>
      <rPr>
        <b/>
        <u/>
        <sz val="14"/>
        <color rgb="FF000000"/>
        <rFont val="굴림"/>
        <family val="3"/>
        <charset val="129"/>
      </rPr>
      <t>898,081,000</t>
    </r>
    <r>
      <rPr>
        <b/>
        <u/>
        <sz val="12"/>
        <color rgb="FF000000"/>
        <rFont val="굴림"/>
        <family val="3"/>
        <charset val="129"/>
      </rPr>
      <t>원</t>
    </r>
    <r>
      <rPr>
        <sz val="12"/>
        <color rgb="FF000000"/>
        <rFont val="굴림"/>
        <family val="3"/>
        <charset val="129"/>
      </rPr>
      <t>으로 한다.</t>
    </r>
    <phoneticPr fontId="19" type="noConversion"/>
  </si>
  <si>
    <t>반환금</t>
    <phoneticPr fontId="19" type="noConversion"/>
  </si>
  <si>
    <t>예비비 증액 조정</t>
    <phoneticPr fontId="19" type="noConversion"/>
  </si>
  <si>
    <t>업무추진비</t>
    <phoneticPr fontId="19" type="noConversion"/>
  </si>
  <si>
    <t>기관운영비</t>
    <phoneticPr fontId="19" type="noConversion"/>
  </si>
  <si>
    <t>회의비</t>
    <phoneticPr fontId="19" type="noConversion"/>
  </si>
  <si>
    <t>운영비</t>
    <phoneticPr fontId="19" type="noConversion"/>
  </si>
  <si>
    <t>여비</t>
    <phoneticPr fontId="19" type="noConversion"/>
  </si>
  <si>
    <t>수용비및수수료</t>
    <phoneticPr fontId="19" type="noConversion"/>
  </si>
  <si>
    <t>차량비</t>
    <phoneticPr fontId="19" type="noConversion"/>
  </si>
  <si>
    <t>기타운영비</t>
    <phoneticPr fontId="19" type="noConversion"/>
  </si>
  <si>
    <t>2차추경 (A)</t>
    <phoneticPr fontId="19" type="noConversion"/>
  </si>
  <si>
    <t>결산추경 (B)</t>
    <phoneticPr fontId="19" type="noConversion"/>
  </si>
  <si>
    <t>기타 잡수입 (1년미만퇴직금)기타반환금 변경으로 인한 감액 조정</t>
    <phoneticPr fontId="19" type="noConversion"/>
  </si>
  <si>
    <t>회의비 감액 조정</t>
    <phoneticPr fontId="19" type="noConversion"/>
  </si>
  <si>
    <t>여비 감액 조정</t>
    <phoneticPr fontId="19" type="noConversion"/>
  </si>
  <si>
    <t>차량비 감액 조정</t>
    <phoneticPr fontId="19" type="noConversion"/>
  </si>
  <si>
    <t>기타운영비 증액 조정</t>
    <phoneticPr fontId="19" type="noConversion"/>
  </si>
  <si>
    <t>직원간담회비 증액으로 인한 증액 조정</t>
    <phoneticPr fontId="19" type="noConversion"/>
  </si>
  <si>
    <t>수용비및수수료 감액 조정</t>
    <phoneticPr fontId="19" type="noConversion"/>
  </si>
  <si>
    <t xml:space="preserve"> 급여감액 조정</t>
    <phoneticPr fontId="19" type="noConversion"/>
  </si>
  <si>
    <t>1. 참좋은재가노인돌봄센터 노인맞춤돌봄서비스 사업 2021년 결산 추경 세입.세출 예산은 다음과 같다.</t>
    <phoneticPr fontId="19" type="noConversion"/>
  </si>
  <si>
    <t xml:space="preserve"> 사회보험부담금 감액 조정</t>
    <phoneticPr fontId="19" type="noConversion"/>
  </si>
  <si>
    <t>퇴직금 감액 조정</t>
    <phoneticPr fontId="19" type="noConversion"/>
  </si>
  <si>
    <t>각종수당 증액 조정</t>
    <phoneticPr fontId="19" type="noConversion"/>
  </si>
  <si>
    <t>*같이가치 후원사업비(화재피해 대상자 지원)</t>
    <phoneticPr fontId="19" type="noConversion"/>
  </si>
  <si>
    <t>김치냉장고 지원</t>
    <phoneticPr fontId="19" type="noConversion"/>
  </si>
  <si>
    <t>월세지원</t>
    <phoneticPr fontId="19" type="noConversion"/>
  </si>
  <si>
    <t>원</t>
    <phoneticPr fontId="19" type="noConversion"/>
  </si>
  <si>
    <t>회</t>
    <phoneticPr fontId="19" type="noConversion"/>
  </si>
  <si>
    <t>2차 추경 (A)</t>
    <phoneticPr fontId="19" type="noConversion"/>
  </si>
  <si>
    <t>2021. 11. 30.</t>
    <phoneticPr fontId="19" type="noConversion"/>
  </si>
  <si>
    <t>*혹서기 통신요금지원(생활지원사6~9)</t>
    <phoneticPr fontId="19" type="noConversion"/>
  </si>
  <si>
    <t>*21년 혹한기 통신요금지원(생활지원사)</t>
    <phoneticPr fontId="19" type="noConversion"/>
  </si>
  <si>
    <t>*22년 혹한기 통신요금지원(명시이월)</t>
    <phoneticPr fontId="19" type="noConversion"/>
  </si>
  <si>
    <t>프로그램사업비  증액 조정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</si>
</sst>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#,##0.00_ "/>
    <numFmt numFmtId="177" formatCode="#,##0.0"/>
    <numFmt numFmtId="178" formatCode="#,##0_);[Red]\(#,##0\)"/>
    <numFmt numFmtId="179" formatCode="0_);[Red]\(0\)"/>
  </numFmts>
  <fonts count="30" x14ac:knownFonts="1">
    <font>
      <sz val="11"/>
      <color rgb="FF000000"/>
      <name val="돋움"/>
    </font>
    <font>
      <sz val="11"/>
      <color rgb="FF000000"/>
      <name val="굴림"/>
      <family val="3"/>
      <charset val="129"/>
    </font>
    <font>
      <b/>
      <sz val="20"/>
      <color rgb="FF000000"/>
      <name val="굴림"/>
      <family val="3"/>
      <charset val="129"/>
    </font>
    <font>
      <sz val="11"/>
      <color rgb="FF000000"/>
      <name val="바탕"/>
      <family val="1"/>
      <charset val="129"/>
    </font>
    <font>
      <b/>
      <sz val="8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sz val="8"/>
      <color rgb="FF000000"/>
      <name val="돋움"/>
      <family val="3"/>
      <charset val="129"/>
    </font>
    <font>
      <sz val="20"/>
      <color rgb="FF000000"/>
      <name val="굴림"/>
      <family val="3"/>
      <charset val="129"/>
    </font>
    <font>
      <b/>
      <sz val="9"/>
      <color rgb="FF000000"/>
      <name val="굴림"/>
      <family val="3"/>
      <charset val="129"/>
    </font>
    <font>
      <sz val="9"/>
      <color rgb="FF000000"/>
      <name val="굴림"/>
      <family val="3"/>
      <charset val="129"/>
    </font>
    <font>
      <sz val="12"/>
      <color rgb="FF000000"/>
      <name val="돋움"/>
      <family val="3"/>
      <charset val="129"/>
    </font>
    <font>
      <sz val="12"/>
      <color rgb="FF000000"/>
      <name val="바탕"/>
      <family val="1"/>
      <charset val="129"/>
    </font>
    <font>
      <b/>
      <sz val="16"/>
      <color rgb="FF000000"/>
      <name val="바탕"/>
      <family val="1"/>
      <charset val="129"/>
    </font>
    <font>
      <b/>
      <sz val="25"/>
      <color rgb="FF000000"/>
      <name val="굴림"/>
      <family val="3"/>
      <charset val="129"/>
    </font>
    <font>
      <sz val="12"/>
      <color rgb="FF000000"/>
      <name val="굴림"/>
      <family val="3"/>
      <charset val="129"/>
    </font>
    <font>
      <b/>
      <sz val="16"/>
      <color rgb="FF000000"/>
      <name val="굴림"/>
      <family val="3"/>
      <charset val="129"/>
    </font>
    <font>
      <b/>
      <u/>
      <sz val="14"/>
      <color rgb="FF000000"/>
      <name val="굴림"/>
      <family val="3"/>
      <charset val="129"/>
    </font>
    <font>
      <b/>
      <u/>
      <sz val="12"/>
      <color rgb="FF000000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b/>
      <sz val="12"/>
      <color rgb="FF000000"/>
      <name val="굴림"/>
      <family val="3"/>
      <charset val="129"/>
    </font>
    <font>
      <sz val="9"/>
      <color theme="1"/>
      <name val="굴림"/>
      <family val="3"/>
      <charset val="129"/>
    </font>
    <font>
      <b/>
      <sz val="16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b/>
      <sz val="9"/>
      <color theme="1"/>
      <name val="굴림"/>
      <family val="3"/>
      <charset val="129"/>
    </font>
    <font>
      <sz val="9"/>
      <color theme="1"/>
      <name val="돋움"/>
      <family val="3"/>
      <charset val="129"/>
    </font>
    <font>
      <sz val="10"/>
      <color theme="1"/>
      <name val="굴림"/>
      <family val="3"/>
      <charset val="129"/>
    </font>
    <font>
      <sz val="11"/>
      <color theme="1"/>
      <name val="돋움"/>
      <family val="3"/>
      <charset val="129"/>
    </font>
    <font>
      <sz val="11"/>
      <color rgb="FF111111"/>
      <name val="돋움"/>
      <family val="3"/>
      <charset val="129"/>
    </font>
    <font>
      <b/>
      <sz val="14"/>
      <color rgb="FF000000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41" fontId="18" fillId="0" borderId="0">
      <alignment vertical="center"/>
    </xf>
    <xf numFmtId="0" fontId="18" fillId="0" borderId="0">
      <alignment vertical="center"/>
    </xf>
    <xf numFmtId="9" fontId="18" fillId="0" borderId="0">
      <alignment vertical="center"/>
    </xf>
  </cellStyleXfs>
  <cellXfs count="511"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>
      <alignment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0" applyNumberFormat="1" applyFont="1" applyBorder="1">
      <alignment vertical="center"/>
    </xf>
    <xf numFmtId="3" fontId="5" fillId="0" borderId="0" xfId="0" applyNumberFormat="1" applyFont="1" applyBorder="1" applyAlignment="1">
      <alignment horizontal="right" vertical="center"/>
    </xf>
    <xf numFmtId="41" fontId="6" fillId="0" borderId="0" xfId="2" applyNumberFormat="1" applyFont="1">
      <alignment vertical="center"/>
    </xf>
    <xf numFmtId="0" fontId="6" fillId="0" borderId="0" xfId="2" applyNumberFormat="1" applyFont="1">
      <alignment vertical="center"/>
    </xf>
    <xf numFmtId="0" fontId="7" fillId="0" borderId="0" xfId="0" applyNumberFormat="1" applyFont="1" applyAlignment="1">
      <alignment horizontal="center"/>
    </xf>
    <xf numFmtId="0" fontId="8" fillId="0" borderId="1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vertical="center"/>
    </xf>
    <xf numFmtId="0" fontId="9" fillId="0" borderId="3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vertical="center"/>
    </xf>
    <xf numFmtId="3" fontId="9" fillId="0" borderId="5" xfId="0" applyNumberFormat="1" applyFont="1" applyBorder="1" applyAlignment="1">
      <alignment horizontal="right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9" fillId="0" borderId="8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vertical="center"/>
    </xf>
    <xf numFmtId="0" fontId="9" fillId="0" borderId="10" xfId="0" applyNumberFormat="1" applyFont="1" applyBorder="1" applyAlignment="1">
      <alignment horizontal="center" vertical="center"/>
    </xf>
    <xf numFmtId="0" fontId="9" fillId="0" borderId="11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vertical="center"/>
    </xf>
    <xf numFmtId="3" fontId="9" fillId="0" borderId="13" xfId="0" applyNumberFormat="1" applyFont="1" applyBorder="1" applyAlignment="1">
      <alignment horizontal="right" vertical="center"/>
    </xf>
    <xf numFmtId="3" fontId="8" fillId="0" borderId="15" xfId="0" applyNumberFormat="1" applyFont="1" applyBorder="1" applyAlignment="1">
      <alignment vertical="center"/>
    </xf>
    <xf numFmtId="0" fontId="9" fillId="0" borderId="16" xfId="0" applyNumberFormat="1" applyFont="1" applyBorder="1" applyAlignment="1">
      <alignment horizontal="center" vertical="center"/>
    </xf>
    <xf numFmtId="3" fontId="9" fillId="0" borderId="17" xfId="0" applyNumberFormat="1" applyFont="1" applyBorder="1" applyAlignment="1">
      <alignment vertical="center"/>
    </xf>
    <xf numFmtId="0" fontId="9" fillId="0" borderId="0" xfId="0" applyNumberFormat="1" applyFont="1" applyAlignment="1">
      <alignment horizontal="right"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 applyAlignment="1">
      <alignment horizontal="center"/>
    </xf>
    <xf numFmtId="0" fontId="9" fillId="0" borderId="18" xfId="0" applyNumberFormat="1" applyFont="1" applyBorder="1" applyAlignment="1">
      <alignment horizontal="center" vertical="center"/>
    </xf>
    <xf numFmtId="3" fontId="9" fillId="0" borderId="8" xfId="0" applyNumberFormat="1" applyFont="1" applyFill="1" applyBorder="1" applyAlignment="1" applyProtection="1">
      <alignment vertical="center"/>
    </xf>
    <xf numFmtId="0" fontId="13" fillId="0" borderId="0" xfId="0" applyNumberFormat="1" applyFont="1" applyAlignment="1">
      <alignment horizontal="center" vertical="top"/>
    </xf>
    <xf numFmtId="0" fontId="13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14" fillId="0" borderId="0" xfId="0" applyNumberFormat="1" applyFont="1">
      <alignment vertical="center"/>
    </xf>
    <xf numFmtId="0" fontId="14" fillId="0" borderId="0" xfId="0" applyNumberFormat="1" applyFont="1" applyAlignment="1">
      <alignment vertical="center" wrapText="1"/>
    </xf>
    <xf numFmtId="0" fontId="8" fillId="0" borderId="21" xfId="0" applyNumberFormat="1" applyFont="1" applyBorder="1" applyAlignment="1">
      <alignment horizontal="center" vertical="center"/>
    </xf>
    <xf numFmtId="3" fontId="8" fillId="0" borderId="22" xfId="1" applyNumberFormat="1" applyFont="1" applyFill="1" applyBorder="1" applyAlignment="1" applyProtection="1">
      <alignment vertical="center"/>
    </xf>
    <xf numFmtId="3" fontId="9" fillId="0" borderId="23" xfId="1" applyNumberFormat="1" applyFont="1" applyFill="1" applyBorder="1" applyAlignment="1" applyProtection="1">
      <alignment vertical="center"/>
    </xf>
    <xf numFmtId="3" fontId="9" fillId="0" borderId="24" xfId="1" applyNumberFormat="1" applyFont="1" applyFill="1" applyBorder="1" applyAlignment="1" applyProtection="1">
      <alignment vertical="center"/>
    </xf>
    <xf numFmtId="3" fontId="9" fillId="0" borderId="0" xfId="1" applyNumberFormat="1" applyFont="1" applyFill="1" applyBorder="1" applyAlignment="1" applyProtection="1">
      <alignment vertical="center"/>
    </xf>
    <xf numFmtId="3" fontId="9" fillId="0" borderId="25" xfId="0" applyNumberFormat="1" applyFont="1" applyFill="1" applyBorder="1" applyAlignment="1" applyProtection="1">
      <alignment vertical="center"/>
    </xf>
    <xf numFmtId="3" fontId="9" fillId="0" borderId="25" xfId="1" applyNumberFormat="1" applyFont="1" applyFill="1" applyBorder="1" applyAlignment="1" applyProtection="1">
      <alignment vertical="center"/>
    </xf>
    <xf numFmtId="3" fontId="9" fillId="0" borderId="26" xfId="1" applyNumberFormat="1" applyFont="1" applyFill="1" applyBorder="1" applyAlignment="1" applyProtection="1">
      <alignment vertical="center"/>
    </xf>
    <xf numFmtId="3" fontId="9" fillId="0" borderId="17" xfId="0" applyNumberFormat="1" applyFont="1" applyFill="1" applyBorder="1" applyAlignment="1" applyProtection="1">
      <alignment vertical="center"/>
    </xf>
    <xf numFmtId="3" fontId="9" fillId="0" borderId="22" xfId="1" applyNumberFormat="1" applyFont="1" applyFill="1" applyBorder="1" applyAlignment="1" applyProtection="1">
      <alignment vertical="center"/>
    </xf>
    <xf numFmtId="3" fontId="8" fillId="0" borderId="23" xfId="1" applyNumberFormat="1" applyFont="1" applyFill="1" applyBorder="1" applyAlignment="1" applyProtection="1">
      <alignment vertical="center"/>
    </xf>
    <xf numFmtId="3" fontId="9" fillId="0" borderId="12" xfId="0" applyNumberFormat="1" applyFont="1" applyFill="1" applyBorder="1" applyAlignment="1" applyProtection="1">
      <alignment vertical="center"/>
    </xf>
    <xf numFmtId="3" fontId="9" fillId="0" borderId="30" xfId="1" applyNumberFormat="1" applyFont="1" applyFill="1" applyBorder="1" applyAlignment="1" applyProtection="1">
      <alignment vertical="center"/>
    </xf>
    <xf numFmtId="3" fontId="9" fillId="0" borderId="30" xfId="0" applyNumberFormat="1" applyFont="1" applyFill="1" applyBorder="1" applyAlignment="1" applyProtection="1">
      <alignment vertical="center"/>
    </xf>
    <xf numFmtId="3" fontId="9" fillId="0" borderId="9" xfId="1" applyNumberFormat="1" applyFont="1" applyFill="1" applyBorder="1" applyAlignment="1" applyProtection="1">
      <alignment vertical="center"/>
    </xf>
    <xf numFmtId="0" fontId="9" fillId="0" borderId="17" xfId="0" applyNumberFormat="1" applyFont="1" applyFill="1" applyBorder="1" applyAlignment="1" applyProtection="1">
      <alignment horizontal="left" vertical="center"/>
    </xf>
    <xf numFmtId="3" fontId="9" fillId="0" borderId="17" xfId="1" applyNumberFormat="1" applyFont="1" applyFill="1" applyBorder="1" applyAlignment="1" applyProtection="1">
      <alignment vertical="center"/>
    </xf>
    <xf numFmtId="3" fontId="9" fillId="0" borderId="28" xfId="1" applyNumberFormat="1" applyFont="1" applyFill="1" applyBorder="1" applyAlignment="1" applyProtection="1">
      <alignment vertical="center"/>
    </xf>
    <xf numFmtId="0" fontId="9" fillId="0" borderId="26" xfId="0" applyNumberFormat="1" applyFont="1" applyFill="1" applyBorder="1" applyAlignment="1" applyProtection="1">
      <alignment horizontal="left" vertical="center"/>
    </xf>
    <xf numFmtId="3" fontId="9" fillId="0" borderId="4" xfId="1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center"/>
    </xf>
    <xf numFmtId="0" fontId="9" fillId="0" borderId="33" xfId="0" applyNumberFormat="1" applyFont="1" applyFill="1" applyBorder="1" applyAlignment="1" applyProtection="1">
      <alignment horizontal="center" vertical="center"/>
    </xf>
    <xf numFmtId="0" fontId="9" fillId="0" borderId="33" xfId="0" applyNumberFormat="1" applyFont="1" applyFill="1" applyBorder="1" applyAlignment="1" applyProtection="1">
      <alignment horizontal="left" vertical="center"/>
    </xf>
    <xf numFmtId="0" fontId="8" fillId="0" borderId="21" xfId="0" applyNumberFormat="1" applyFont="1" applyFill="1" applyBorder="1" applyAlignment="1" applyProtection="1">
      <alignment horizontal="center" vertical="center"/>
    </xf>
    <xf numFmtId="3" fontId="9" fillId="0" borderId="34" xfId="0" applyNumberFormat="1" applyFont="1" applyBorder="1" applyAlignment="1">
      <alignment vertical="center"/>
    </xf>
    <xf numFmtId="3" fontId="9" fillId="0" borderId="8" xfId="1" applyNumberFormat="1" applyFont="1" applyFill="1" applyBorder="1" applyAlignment="1" applyProtection="1">
      <alignment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9" fillId="0" borderId="30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vertical="center" shrinkToFit="1"/>
    </xf>
    <xf numFmtId="3" fontId="9" fillId="0" borderId="0" xfId="0" applyNumberFormat="1" applyFont="1" applyFill="1" applyBorder="1" applyAlignment="1" applyProtection="1">
      <alignment vertical="center"/>
    </xf>
    <xf numFmtId="3" fontId="8" fillId="0" borderId="8" xfId="0" applyNumberFormat="1" applyFont="1" applyFill="1" applyBorder="1" applyAlignment="1" applyProtection="1">
      <alignment vertical="center"/>
    </xf>
    <xf numFmtId="3" fontId="8" fillId="0" borderId="17" xfId="1" applyNumberFormat="1" applyFont="1" applyFill="1" applyBorder="1" applyAlignment="1" applyProtection="1">
      <alignment vertical="center"/>
    </xf>
    <xf numFmtId="3" fontId="8" fillId="0" borderId="28" xfId="1" applyNumberFormat="1" applyFont="1" applyFill="1" applyBorder="1" applyAlignment="1" applyProtection="1">
      <alignment vertical="center"/>
    </xf>
    <xf numFmtId="0" fontId="9" fillId="0" borderId="22" xfId="0" applyNumberFormat="1" applyFont="1" applyFill="1" applyBorder="1" applyAlignment="1" applyProtection="1">
      <alignment vertical="center" shrinkToFit="1"/>
    </xf>
    <xf numFmtId="3" fontId="8" fillId="0" borderId="8" xfId="1" applyNumberFormat="1" applyFont="1" applyFill="1" applyBorder="1" applyAlignment="1" applyProtection="1">
      <alignment vertical="center"/>
    </xf>
    <xf numFmtId="0" fontId="9" fillId="0" borderId="23" xfId="0" applyNumberFormat="1" applyFont="1" applyFill="1" applyBorder="1" applyAlignment="1" applyProtection="1">
      <alignment vertical="center" shrinkToFit="1"/>
    </xf>
    <xf numFmtId="0" fontId="9" fillId="0" borderId="24" xfId="0" applyNumberFormat="1" applyFont="1" applyFill="1" applyBorder="1" applyAlignment="1" applyProtection="1">
      <alignment vertical="center" shrinkToFit="1"/>
    </xf>
    <xf numFmtId="0" fontId="9" fillId="0" borderId="23" xfId="0" applyNumberFormat="1" applyFont="1" applyFill="1" applyBorder="1" applyAlignment="1" applyProtection="1">
      <alignment vertical="center" wrapText="1" shrinkToFit="1"/>
    </xf>
    <xf numFmtId="0" fontId="8" fillId="0" borderId="57" xfId="0" applyNumberFormat="1" applyFont="1" applyBorder="1" applyAlignment="1">
      <alignment horizontal="center" vertical="center"/>
    </xf>
    <xf numFmtId="0" fontId="8" fillId="0" borderId="65" xfId="0" applyNumberFormat="1" applyFont="1" applyBorder="1" applyAlignment="1">
      <alignment horizontal="center" vertical="center"/>
    </xf>
    <xf numFmtId="0" fontId="8" fillId="0" borderId="21" xfId="0" applyNumberFormat="1" applyFont="1" applyBorder="1" applyAlignment="1">
      <alignment horizontal="center" vertical="center" shrinkToFit="1"/>
    </xf>
    <xf numFmtId="0" fontId="9" fillId="0" borderId="8" xfId="0" applyNumberFormat="1" applyFont="1" applyFill="1" applyBorder="1" applyAlignment="1" applyProtection="1">
      <alignment horizontal="center" vertical="center"/>
    </xf>
    <xf numFmtId="0" fontId="9" fillId="0" borderId="66" xfId="0" applyNumberFormat="1" applyFont="1" applyFill="1" applyBorder="1" applyAlignment="1" applyProtection="1">
      <alignment horizontal="center" vertical="center"/>
    </xf>
    <xf numFmtId="0" fontId="9" fillId="0" borderId="12" xfId="0" applyNumberFormat="1" applyFont="1" applyFill="1" applyBorder="1" applyAlignment="1" applyProtection="1">
      <alignment horizontal="center" vertical="center"/>
    </xf>
    <xf numFmtId="0" fontId="9" fillId="0" borderId="67" xfId="0" applyNumberFormat="1" applyFont="1" applyFill="1" applyBorder="1" applyAlignment="1" applyProtection="1">
      <alignment horizontal="center" vertical="center"/>
    </xf>
    <xf numFmtId="0" fontId="9" fillId="0" borderId="25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>
      <alignment vertical="center"/>
    </xf>
    <xf numFmtId="0" fontId="9" fillId="0" borderId="22" xfId="0" applyNumberFormat="1" applyFont="1" applyFill="1" applyBorder="1" applyAlignment="1" applyProtection="1">
      <alignment vertical="center"/>
    </xf>
    <xf numFmtId="3" fontId="9" fillId="0" borderId="24" xfId="0" applyNumberFormat="1" applyFont="1" applyFill="1" applyBorder="1" applyAlignment="1" applyProtection="1">
      <alignment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3" fontId="9" fillId="0" borderId="70" xfId="0" applyNumberFormat="1" applyFont="1" applyBorder="1" applyAlignment="1">
      <alignment vertical="center"/>
    </xf>
    <xf numFmtId="179" fontId="8" fillId="0" borderId="21" xfId="0" applyNumberFormat="1" applyFont="1" applyFill="1" applyBorder="1" applyAlignment="1" applyProtection="1">
      <alignment horizontal="center" vertical="center"/>
    </xf>
    <xf numFmtId="179" fontId="8" fillId="0" borderId="28" xfId="3" applyNumberFormat="1" applyFont="1" applyFill="1" applyBorder="1" applyAlignment="1" applyProtection="1">
      <alignment vertical="center"/>
    </xf>
    <xf numFmtId="179" fontId="8" fillId="0" borderId="4" xfId="3" applyNumberFormat="1" applyFont="1" applyFill="1" applyBorder="1" applyAlignment="1" applyProtection="1">
      <alignment vertical="center"/>
    </xf>
    <xf numFmtId="179" fontId="9" fillId="0" borderId="4" xfId="3" applyNumberFormat="1" applyFont="1" applyFill="1" applyBorder="1" applyAlignment="1" applyProtection="1">
      <alignment vertical="center"/>
    </xf>
    <xf numFmtId="179" fontId="9" fillId="0" borderId="30" xfId="3" applyNumberFormat="1" applyFont="1" applyFill="1" applyBorder="1" applyAlignment="1" applyProtection="1">
      <alignment vertical="center"/>
    </xf>
    <xf numFmtId="179" fontId="9" fillId="0" borderId="26" xfId="1" applyNumberFormat="1" applyFont="1" applyFill="1" applyBorder="1" applyAlignment="1" applyProtection="1">
      <alignment vertical="center"/>
    </xf>
    <xf numFmtId="179" fontId="9" fillId="0" borderId="28" xfId="1" applyNumberFormat="1" applyFont="1" applyFill="1" applyBorder="1" applyAlignment="1" applyProtection="1">
      <alignment vertical="center"/>
    </xf>
    <xf numFmtId="179" fontId="0" fillId="0" borderId="0" xfId="0" applyNumberFormat="1">
      <alignment vertical="center"/>
    </xf>
    <xf numFmtId="179" fontId="9" fillId="0" borderId="28" xfId="3" applyNumberFormat="1" applyFont="1" applyFill="1" applyBorder="1" applyAlignment="1" applyProtection="1">
      <alignment vertical="center"/>
    </xf>
    <xf numFmtId="0" fontId="18" fillId="0" borderId="0" xfId="0" applyNumberFormat="1" applyFont="1">
      <alignment vertical="center"/>
    </xf>
    <xf numFmtId="41" fontId="18" fillId="0" borderId="0" xfId="1">
      <alignment vertical="center"/>
    </xf>
    <xf numFmtId="0" fontId="14" fillId="0" borderId="0" xfId="0" applyFont="1" applyAlignment="1">
      <alignment vertical="center" wrapText="1"/>
    </xf>
    <xf numFmtId="0" fontId="9" fillId="0" borderId="25" xfId="0" applyNumberFormat="1" applyFont="1" applyFill="1" applyBorder="1" applyAlignment="1" applyProtection="1">
      <alignment vertical="center"/>
    </xf>
    <xf numFmtId="0" fontId="9" fillId="0" borderId="30" xfId="0" applyNumberFormat="1" applyFont="1" applyFill="1" applyBorder="1" applyAlignment="1" applyProtection="1">
      <alignment vertical="center"/>
    </xf>
    <xf numFmtId="3" fontId="21" fillId="0" borderId="9" xfId="1" applyNumberFormat="1" applyFont="1" applyFill="1" applyBorder="1" applyAlignment="1" applyProtection="1">
      <alignment vertical="center"/>
    </xf>
    <xf numFmtId="0" fontId="28" fillId="0" borderId="0" xfId="0" applyNumberFormat="1" applyFont="1">
      <alignment vertical="center"/>
    </xf>
    <xf numFmtId="3" fontId="0" fillId="0" borderId="0" xfId="0" applyNumberFormat="1" applyAlignment="1">
      <alignment horizontal="center" vertical="center"/>
    </xf>
    <xf numFmtId="3" fontId="8" fillId="0" borderId="4" xfId="1" applyNumberFormat="1" applyFont="1" applyFill="1" applyBorder="1" applyAlignment="1" applyProtection="1">
      <alignment vertical="center"/>
    </xf>
    <xf numFmtId="0" fontId="18" fillId="0" borderId="0" xfId="2">
      <alignment vertical="center"/>
    </xf>
    <xf numFmtId="0" fontId="8" fillId="0" borderId="0" xfId="2" applyFont="1" applyAlignment="1">
      <alignment horizontal="left" vertical="center"/>
    </xf>
    <xf numFmtId="0" fontId="8" fillId="0" borderId="19" xfId="2" applyFont="1" applyBorder="1" applyAlignment="1">
      <alignment horizontal="center" vertical="center" shrinkToFit="1"/>
    </xf>
    <xf numFmtId="3" fontId="9" fillId="0" borderId="28" xfId="2" applyNumberFormat="1" applyFont="1" applyBorder="1">
      <alignment vertical="center"/>
    </xf>
    <xf numFmtId="3" fontId="9" fillId="0" borderId="4" xfId="2" applyNumberFormat="1" applyFont="1" applyBorder="1">
      <alignment vertical="center"/>
    </xf>
    <xf numFmtId="3" fontId="9" fillId="0" borderId="8" xfId="2" applyNumberFormat="1" applyFont="1" applyBorder="1" applyAlignment="1">
      <alignment horizontal="right" vertical="center" shrinkToFit="1"/>
    </xf>
    <xf numFmtId="3" fontId="9" fillId="0" borderId="28" xfId="2" applyNumberFormat="1" applyFont="1" applyBorder="1" applyAlignment="1">
      <alignment horizontal="right" vertical="center" shrinkToFit="1"/>
    </xf>
    <xf numFmtId="3" fontId="9" fillId="0" borderId="9" xfId="2" applyNumberFormat="1" applyFont="1" applyBorder="1">
      <alignment vertical="center"/>
    </xf>
    <xf numFmtId="0" fontId="9" fillId="0" borderId="0" xfId="2" applyFont="1" applyAlignment="1">
      <alignment horizontal="center" vertical="center"/>
    </xf>
    <xf numFmtId="3" fontId="9" fillId="0" borderId="0" xfId="2" applyNumberFormat="1" applyFont="1">
      <alignment vertical="center"/>
    </xf>
    <xf numFmtId="0" fontId="6" fillId="0" borderId="0" xfId="2" applyFont="1">
      <alignment vertical="center"/>
    </xf>
    <xf numFmtId="0" fontId="7" fillId="0" borderId="0" xfId="0" applyNumberFormat="1" applyFont="1" applyAlignment="1">
      <alignment horizontal="center" vertical="center"/>
    </xf>
    <xf numFmtId="3" fontId="8" fillId="0" borderId="17" xfId="0" applyNumberFormat="1" applyFont="1" applyFill="1" applyBorder="1" applyAlignment="1" applyProtection="1">
      <alignment vertical="center"/>
    </xf>
    <xf numFmtId="0" fontId="0" fillId="0" borderId="0" xfId="0" applyNumberFormat="1" applyFill="1">
      <alignment vertical="center"/>
    </xf>
    <xf numFmtId="0" fontId="8" fillId="0" borderId="0" xfId="2" applyFont="1" applyBorder="1">
      <alignment vertical="center"/>
    </xf>
    <xf numFmtId="0" fontId="9" fillId="0" borderId="0" xfId="2" applyFont="1" applyBorder="1" applyAlignment="1">
      <alignment horizontal="right" vertical="center"/>
    </xf>
    <xf numFmtId="0" fontId="8" fillId="0" borderId="0" xfId="2" applyFont="1" applyBorder="1" applyAlignment="1">
      <alignment horizontal="center" vertical="center"/>
    </xf>
    <xf numFmtId="0" fontId="18" fillId="2" borderId="0" xfId="0" applyNumberFormat="1" applyFont="1" applyFill="1">
      <alignment vertical="center"/>
    </xf>
    <xf numFmtId="0" fontId="1" fillId="0" borderId="0" xfId="2" applyFont="1">
      <alignment vertical="center"/>
    </xf>
    <xf numFmtId="0" fontId="23" fillId="0" borderId="27" xfId="2" applyFont="1" applyBorder="1">
      <alignment vertical="center"/>
    </xf>
    <xf numFmtId="0" fontId="24" fillId="0" borderId="1" xfId="2" applyFont="1" applyBorder="1" applyAlignment="1">
      <alignment horizontal="center" vertical="center"/>
    </xf>
    <xf numFmtId="0" fontId="24" fillId="0" borderId="21" xfId="2" applyFont="1" applyBorder="1" applyAlignment="1">
      <alignment horizontal="center" vertical="center"/>
    </xf>
    <xf numFmtId="179" fontId="24" fillId="0" borderId="21" xfId="2" applyNumberFormat="1" applyFont="1" applyBorder="1" applyAlignment="1">
      <alignment horizontal="center" vertical="center"/>
    </xf>
    <xf numFmtId="3" fontId="24" fillId="0" borderId="17" xfId="1" applyNumberFormat="1" applyFont="1" applyBorder="1">
      <alignment vertical="center"/>
    </xf>
    <xf numFmtId="179" fontId="24" fillId="0" borderId="28" xfId="3" applyNumberFormat="1" applyFont="1" applyBorder="1">
      <alignment vertical="center"/>
    </xf>
    <xf numFmtId="3" fontId="24" fillId="0" borderId="8" xfId="1" applyNumberFormat="1" applyFont="1" applyBorder="1">
      <alignment vertical="center"/>
    </xf>
    <xf numFmtId="0" fontId="21" fillId="0" borderId="18" xfId="2" applyFont="1" applyBorder="1">
      <alignment vertical="center"/>
    </xf>
    <xf numFmtId="3" fontId="21" fillId="0" borderId="8" xfId="1" applyNumberFormat="1" applyFont="1" applyBorder="1">
      <alignment vertical="center"/>
    </xf>
    <xf numFmtId="0" fontId="21" fillId="0" borderId="32" xfId="2" applyFont="1" applyBorder="1">
      <alignment vertical="center"/>
    </xf>
    <xf numFmtId="0" fontId="21" fillId="0" borderId="30" xfId="2" applyFont="1" applyBorder="1">
      <alignment vertical="center"/>
    </xf>
    <xf numFmtId="0" fontId="21" fillId="0" borderId="25" xfId="2" applyFont="1" applyBorder="1" applyAlignment="1">
      <alignment horizontal="left" vertical="center"/>
    </xf>
    <xf numFmtId="3" fontId="21" fillId="0" borderId="30" xfId="2" applyNumberFormat="1" applyFont="1" applyBorder="1">
      <alignment vertical="center"/>
    </xf>
    <xf numFmtId="3" fontId="21" fillId="0" borderId="30" xfId="1" applyNumberFormat="1" applyFont="1" applyBorder="1">
      <alignment vertical="center"/>
    </xf>
    <xf numFmtId="179" fontId="21" fillId="0" borderId="30" xfId="3" applyNumberFormat="1" applyFont="1" applyBorder="1">
      <alignment vertical="center"/>
    </xf>
    <xf numFmtId="0" fontId="21" fillId="0" borderId="25" xfId="2" applyFont="1" applyBorder="1">
      <alignment vertical="center"/>
    </xf>
    <xf numFmtId="3" fontId="21" fillId="0" borderId="25" xfId="2" applyNumberFormat="1" applyFont="1" applyBorder="1">
      <alignment vertical="center"/>
    </xf>
    <xf numFmtId="3" fontId="24" fillId="0" borderId="25" xfId="1" applyNumberFormat="1" applyFont="1" applyBorder="1">
      <alignment vertical="center"/>
    </xf>
    <xf numFmtId="3" fontId="21" fillId="0" borderId="26" xfId="1" applyNumberFormat="1" applyFont="1" applyBorder="1">
      <alignment vertical="center"/>
    </xf>
    <xf numFmtId="41" fontId="1" fillId="0" borderId="0" xfId="2" applyNumberFormat="1" applyFont="1">
      <alignment vertical="center"/>
    </xf>
    <xf numFmtId="3" fontId="21" fillId="0" borderId="25" xfId="1" applyNumberFormat="1" applyFont="1" applyBorder="1">
      <alignment vertical="center"/>
    </xf>
    <xf numFmtId="179" fontId="21" fillId="0" borderId="26" xfId="1" applyNumberFormat="1" applyFont="1" applyBorder="1">
      <alignment vertical="center"/>
    </xf>
    <xf numFmtId="0" fontId="21" fillId="0" borderId="32" xfId="2" applyFont="1" applyBorder="1" applyAlignment="1">
      <alignment horizontal="center" vertical="center"/>
    </xf>
    <xf numFmtId="0" fontId="21" fillId="0" borderId="33" xfId="2" applyFont="1" applyBorder="1" applyAlignment="1">
      <alignment horizontal="center" vertical="center"/>
    </xf>
    <xf numFmtId="0" fontId="21" fillId="0" borderId="30" xfId="2" applyFont="1" applyBorder="1" applyAlignment="1">
      <alignment horizontal="left" vertical="center"/>
    </xf>
    <xf numFmtId="179" fontId="21" fillId="0" borderId="25" xfId="1" applyNumberFormat="1" applyFont="1" applyBorder="1">
      <alignment vertical="center"/>
    </xf>
    <xf numFmtId="0" fontId="21" fillId="0" borderId="17" xfId="2" applyFont="1" applyBorder="1" applyAlignment="1">
      <alignment horizontal="left" vertical="center"/>
    </xf>
    <xf numFmtId="3" fontId="21" fillId="0" borderId="17" xfId="2" applyNumberFormat="1" applyFont="1" applyBorder="1">
      <alignment vertical="center"/>
    </xf>
    <xf numFmtId="179" fontId="21" fillId="0" borderId="26" xfId="3" applyNumberFormat="1" applyFont="1" applyBorder="1">
      <alignment vertical="center"/>
    </xf>
    <xf numFmtId="0" fontId="23" fillId="0" borderId="22" xfId="2" applyFont="1" applyBorder="1">
      <alignment vertical="center"/>
    </xf>
    <xf numFmtId="0" fontId="21" fillId="0" borderId="35" xfId="2" applyFont="1" applyBorder="1" applyAlignment="1">
      <alignment horizontal="center" vertical="center"/>
    </xf>
    <xf numFmtId="0" fontId="21" fillId="0" borderId="63" xfId="2" applyFont="1" applyBorder="1" applyAlignment="1">
      <alignment horizontal="center" vertical="center"/>
    </xf>
    <xf numFmtId="0" fontId="21" fillId="0" borderId="36" xfId="2" applyFont="1" applyBorder="1" applyAlignment="1">
      <alignment horizontal="left" vertical="center"/>
    </xf>
    <xf numFmtId="3" fontId="21" fillId="0" borderId="36" xfId="2" applyNumberFormat="1" applyFont="1" applyBorder="1">
      <alignment vertical="center"/>
    </xf>
    <xf numFmtId="3" fontId="21" fillId="0" borderId="36" xfId="1" applyNumberFormat="1" applyFont="1" applyBorder="1">
      <alignment vertical="center"/>
    </xf>
    <xf numFmtId="179" fontId="21" fillId="0" borderId="37" xfId="3" applyNumberFormat="1" applyFont="1" applyBorder="1">
      <alignment vertical="center"/>
    </xf>
    <xf numFmtId="0" fontId="21" fillId="0" borderId="48" xfId="2" applyFont="1" applyBorder="1" applyAlignment="1">
      <alignment horizontal="center" vertical="center"/>
    </xf>
    <xf numFmtId="0" fontId="21" fillId="0" borderId="64" xfId="2" applyFont="1" applyBorder="1" applyAlignment="1">
      <alignment horizontal="center" vertical="center"/>
    </xf>
    <xf numFmtId="0" fontId="21" fillId="0" borderId="46" xfId="2" applyFont="1" applyBorder="1" applyAlignment="1">
      <alignment horizontal="left" vertical="center"/>
    </xf>
    <xf numFmtId="3" fontId="21" fillId="0" borderId="46" xfId="2" applyNumberFormat="1" applyFont="1" applyBorder="1">
      <alignment vertical="center"/>
    </xf>
    <xf numFmtId="3" fontId="21" fillId="0" borderId="46" xfId="1" applyNumberFormat="1" applyFont="1" applyBorder="1">
      <alignment vertical="center"/>
    </xf>
    <xf numFmtId="179" fontId="21" fillId="0" borderId="44" xfId="3" applyNumberFormat="1" applyFont="1" applyBorder="1">
      <alignment vertical="center"/>
    </xf>
    <xf numFmtId="0" fontId="21" fillId="0" borderId="26" xfId="2" applyFont="1" applyBorder="1" applyAlignment="1">
      <alignment horizontal="left" vertical="center"/>
    </xf>
    <xf numFmtId="3" fontId="21" fillId="0" borderId="8" xfId="2" applyNumberFormat="1" applyFont="1" applyBorder="1">
      <alignment vertical="center"/>
    </xf>
    <xf numFmtId="179" fontId="21" fillId="0" borderId="8" xfId="3" applyNumberFormat="1" applyFont="1" applyBorder="1">
      <alignment vertical="center"/>
    </xf>
    <xf numFmtId="0" fontId="21" fillId="0" borderId="25" xfId="2" applyFont="1" applyBorder="1" applyAlignment="1">
      <alignment horizontal="center" vertical="center"/>
    </xf>
    <xf numFmtId="0" fontId="21" fillId="0" borderId="33" xfId="2" applyFont="1" applyBorder="1" applyAlignment="1">
      <alignment horizontal="left" vertical="center"/>
    </xf>
    <xf numFmtId="179" fontId="21" fillId="0" borderId="25" xfId="3" applyNumberFormat="1" applyFont="1" applyBorder="1">
      <alignment vertical="center"/>
    </xf>
    <xf numFmtId="0" fontId="21" fillId="0" borderId="63" xfId="2" applyFont="1" applyBorder="1" applyAlignment="1">
      <alignment horizontal="left" vertical="center"/>
    </xf>
    <xf numFmtId="0" fontId="21" fillId="0" borderId="64" xfId="2" applyFont="1" applyBorder="1" applyAlignment="1">
      <alignment horizontal="left" vertical="center"/>
    </xf>
    <xf numFmtId="3" fontId="24" fillId="0" borderId="8" xfId="2" applyNumberFormat="1" applyFont="1" applyBorder="1">
      <alignment vertical="center"/>
    </xf>
    <xf numFmtId="179" fontId="24" fillId="0" borderId="8" xfId="3" applyNumberFormat="1" applyFont="1" applyBorder="1">
      <alignment vertical="center"/>
    </xf>
    <xf numFmtId="0" fontId="21" fillId="0" borderId="31" xfId="2" applyFont="1" applyBorder="1" applyAlignment="1">
      <alignment horizontal="center" vertical="center"/>
    </xf>
    <xf numFmtId="0" fontId="21" fillId="0" borderId="16" xfId="2" applyFont="1" applyBorder="1" applyAlignment="1">
      <alignment horizontal="center" vertical="center"/>
    </xf>
    <xf numFmtId="3" fontId="24" fillId="0" borderId="17" xfId="2" applyNumberFormat="1" applyFont="1" applyBorder="1">
      <alignment vertical="center"/>
    </xf>
    <xf numFmtId="3" fontId="21" fillId="0" borderId="45" xfId="2" applyNumberFormat="1" applyFont="1" applyBorder="1">
      <alignment vertical="center"/>
    </xf>
    <xf numFmtId="0" fontId="21" fillId="0" borderId="26" xfId="2" applyFont="1" applyBorder="1" applyAlignment="1">
      <alignment horizontal="center" vertical="center"/>
    </xf>
    <xf numFmtId="0" fontId="21" fillId="0" borderId="27" xfId="2" applyFont="1" applyBorder="1" applyAlignment="1">
      <alignment horizontal="left" vertical="center"/>
    </xf>
    <xf numFmtId="0" fontId="21" fillId="0" borderId="27" xfId="2" applyFont="1" applyBorder="1" applyAlignment="1">
      <alignment horizontal="center" vertical="center"/>
    </xf>
    <xf numFmtId="0" fontId="21" fillId="0" borderId="32" xfId="2" applyFont="1" applyBorder="1" applyAlignment="1">
      <alignment horizontal="left" vertical="center"/>
    </xf>
    <xf numFmtId="0" fontId="21" fillId="0" borderId="35" xfId="2" applyFont="1" applyBorder="1" applyAlignment="1">
      <alignment horizontal="left" vertical="center"/>
    </xf>
    <xf numFmtId="0" fontId="23" fillId="0" borderId="20" xfId="2" applyFont="1" applyBorder="1">
      <alignment vertical="center"/>
    </xf>
    <xf numFmtId="179" fontId="21" fillId="0" borderId="37" xfId="1" applyNumberFormat="1" applyFont="1" applyBorder="1">
      <alignment vertical="center"/>
    </xf>
    <xf numFmtId="0" fontId="27" fillId="0" borderId="0" xfId="2" applyFont="1">
      <alignment vertical="center"/>
    </xf>
    <xf numFmtId="179" fontId="27" fillId="0" borderId="0" xfId="2" applyNumberFormat="1" applyFont="1">
      <alignment vertical="center"/>
    </xf>
    <xf numFmtId="0" fontId="27" fillId="0" borderId="0" xfId="2" applyFont="1" applyAlignment="1">
      <alignment horizontal="center" vertical="center"/>
    </xf>
    <xf numFmtId="3" fontId="21" fillId="0" borderId="26" xfId="1" applyNumberFormat="1" applyFont="1" applyFill="1" applyBorder="1">
      <alignment vertical="center"/>
    </xf>
    <xf numFmtId="178" fontId="21" fillId="0" borderId="39" xfId="2" applyNumberFormat="1" applyFont="1" applyFill="1" applyBorder="1">
      <alignment vertical="center"/>
    </xf>
    <xf numFmtId="3" fontId="21" fillId="0" borderId="37" xfId="1" applyNumberFormat="1" applyFont="1" applyFill="1" applyBorder="1">
      <alignment vertical="center"/>
    </xf>
    <xf numFmtId="3" fontId="21" fillId="0" borderId="20" xfId="1" applyNumberFormat="1" applyFont="1" applyFill="1" applyBorder="1">
      <alignment vertical="center"/>
    </xf>
    <xf numFmtId="0" fontId="21" fillId="0" borderId="20" xfId="2" applyFont="1" applyFill="1" applyBorder="1" applyAlignment="1">
      <alignment vertical="center" shrinkToFit="1"/>
    </xf>
    <xf numFmtId="3" fontId="21" fillId="0" borderId="44" xfId="1" applyNumberFormat="1" applyFont="1" applyFill="1" applyBorder="1">
      <alignment vertical="center"/>
    </xf>
    <xf numFmtId="3" fontId="21" fillId="0" borderId="45" xfId="1" applyNumberFormat="1" applyFont="1" applyFill="1" applyBorder="1">
      <alignment vertical="center"/>
    </xf>
    <xf numFmtId="0" fontId="21" fillId="0" borderId="45" xfId="2" applyFont="1" applyFill="1" applyBorder="1" applyAlignment="1">
      <alignment vertical="center" shrinkToFit="1"/>
    </xf>
    <xf numFmtId="178" fontId="21" fillId="0" borderId="55" xfId="2" applyNumberFormat="1" applyFont="1" applyFill="1" applyBorder="1">
      <alignment vertical="center"/>
    </xf>
    <xf numFmtId="3" fontId="8" fillId="0" borderId="2" xfId="0" applyNumberFormat="1" applyFont="1" applyBorder="1">
      <alignment vertical="center"/>
    </xf>
    <xf numFmtId="3" fontId="9" fillId="0" borderId="17" xfId="0" applyNumberFormat="1" applyFont="1" applyBorder="1">
      <alignment vertical="center"/>
    </xf>
    <xf numFmtId="3" fontId="9" fillId="0" borderId="8" xfId="0" applyNumberFormat="1" applyFont="1" applyBorder="1">
      <alignment vertical="center"/>
    </xf>
    <xf numFmtId="3" fontId="9" fillId="0" borderId="30" xfId="0" applyNumberFormat="1" applyFont="1" applyBorder="1">
      <alignment vertical="center"/>
    </xf>
    <xf numFmtId="3" fontId="9" fillId="0" borderId="12" xfId="0" applyNumberFormat="1" applyFont="1" applyBorder="1">
      <alignment vertical="center"/>
    </xf>
    <xf numFmtId="3" fontId="9" fillId="0" borderId="8" xfId="0" applyNumberFormat="1" applyFont="1" applyBorder="1" applyAlignment="1">
      <alignment vertical="center"/>
    </xf>
    <xf numFmtId="3" fontId="21" fillId="0" borderId="39" xfId="2" applyNumberFormat="1" applyFont="1" applyFill="1" applyBorder="1">
      <alignment vertical="center"/>
    </xf>
    <xf numFmtId="0" fontId="21" fillId="0" borderId="8" xfId="2" applyFont="1" applyBorder="1" applyAlignment="1">
      <alignment horizontal="left" vertical="center"/>
    </xf>
    <xf numFmtId="3" fontId="9" fillId="0" borderId="5" xfId="2" applyNumberFormat="1" applyFont="1" applyBorder="1">
      <alignment vertical="center"/>
    </xf>
    <xf numFmtId="3" fontId="24" fillId="0" borderId="28" xfId="1" applyNumberFormat="1" applyFont="1" applyFill="1" applyBorder="1">
      <alignment vertical="center"/>
    </xf>
    <xf numFmtId="3" fontId="24" fillId="0" borderId="22" xfId="1" applyNumberFormat="1" applyFont="1" applyFill="1" applyBorder="1">
      <alignment vertical="center"/>
    </xf>
    <xf numFmtId="3" fontId="24" fillId="0" borderId="22" xfId="1" applyNumberFormat="1" applyFont="1" applyFill="1" applyBorder="1" applyAlignment="1">
      <alignment horizontal="center" vertical="center"/>
    </xf>
    <xf numFmtId="0" fontId="21" fillId="0" borderId="22" xfId="2" applyFont="1" applyFill="1" applyBorder="1" applyAlignment="1">
      <alignment horizontal="center" vertical="center" shrinkToFit="1"/>
    </xf>
    <xf numFmtId="0" fontId="23" fillId="0" borderId="41" xfId="2" applyFont="1" applyFill="1" applyBorder="1">
      <alignment vertical="center"/>
    </xf>
    <xf numFmtId="3" fontId="21" fillId="0" borderId="4" xfId="1" applyNumberFormat="1" applyFont="1" applyFill="1" applyBorder="1">
      <alignment vertical="center"/>
    </xf>
    <xf numFmtId="3" fontId="21" fillId="0" borderId="23" xfId="1" applyNumberFormat="1" applyFont="1" applyFill="1" applyBorder="1">
      <alignment vertical="center"/>
    </xf>
    <xf numFmtId="3" fontId="21" fillId="0" borderId="23" xfId="1" applyNumberFormat="1" applyFont="1" applyFill="1" applyBorder="1" applyAlignment="1">
      <alignment horizontal="center" vertical="center"/>
    </xf>
    <xf numFmtId="0" fontId="21" fillId="0" borderId="23" xfId="2" applyFont="1" applyFill="1" applyBorder="1" applyAlignment="1">
      <alignment horizontal="center" vertical="center" shrinkToFit="1"/>
    </xf>
    <xf numFmtId="0" fontId="23" fillId="0" borderId="38" xfId="2" applyFont="1" applyFill="1" applyBorder="1">
      <alignment vertical="center"/>
    </xf>
    <xf numFmtId="9" fontId="21" fillId="0" borderId="23" xfId="3" applyFont="1" applyFill="1" applyBorder="1">
      <alignment vertical="center"/>
    </xf>
    <xf numFmtId="3" fontId="21" fillId="0" borderId="9" xfId="1" applyNumberFormat="1" applyFont="1" applyFill="1" applyBorder="1">
      <alignment vertical="center"/>
    </xf>
    <xf numFmtId="3" fontId="21" fillId="0" borderId="24" xfId="1" applyNumberFormat="1" applyFont="1" applyFill="1" applyBorder="1">
      <alignment vertical="center"/>
    </xf>
    <xf numFmtId="3" fontId="21" fillId="0" borderId="24" xfId="1" applyNumberFormat="1" applyFont="1" applyFill="1" applyBorder="1" applyAlignment="1">
      <alignment horizontal="center" vertical="center"/>
    </xf>
    <xf numFmtId="0" fontId="21" fillId="0" borderId="24" xfId="2" applyFont="1" applyFill="1" applyBorder="1" applyAlignment="1">
      <alignment horizontal="center" vertical="center" shrinkToFit="1"/>
    </xf>
    <xf numFmtId="3" fontId="21" fillId="0" borderId="61" xfId="2" applyNumberFormat="1" applyFont="1" applyFill="1" applyBorder="1">
      <alignment vertical="center"/>
    </xf>
    <xf numFmtId="3" fontId="21" fillId="0" borderId="0" xfId="1" applyNumberFormat="1" applyFont="1" applyFill="1" applyBorder="1">
      <alignment vertical="center"/>
    </xf>
    <xf numFmtId="3" fontId="21" fillId="0" borderId="0" xfId="1" applyNumberFormat="1" applyFont="1" applyFill="1" applyBorder="1" applyAlignment="1">
      <alignment horizontal="center" vertical="center"/>
    </xf>
    <xf numFmtId="0" fontId="21" fillId="0" borderId="0" xfId="2" applyFont="1" applyFill="1" applyBorder="1" applyAlignment="1">
      <alignment horizontal="center" vertical="center" shrinkToFit="1"/>
    </xf>
    <xf numFmtId="3" fontId="21" fillId="0" borderId="28" xfId="1" applyNumberFormat="1" applyFont="1" applyFill="1" applyBorder="1">
      <alignment vertical="center"/>
    </xf>
    <xf numFmtId="3" fontId="21" fillId="0" borderId="22" xfId="1" applyNumberFormat="1" applyFont="1" applyFill="1" applyBorder="1">
      <alignment vertical="center"/>
    </xf>
    <xf numFmtId="3" fontId="21" fillId="0" borderId="22" xfId="1" applyNumberFormat="1" applyFont="1" applyFill="1" applyBorder="1" applyAlignment="1">
      <alignment horizontal="center" vertical="center"/>
    </xf>
    <xf numFmtId="176" fontId="21" fillId="0" borderId="22" xfId="1" applyNumberFormat="1" applyFont="1" applyFill="1" applyBorder="1">
      <alignment vertical="center"/>
    </xf>
    <xf numFmtId="3" fontId="21" fillId="0" borderId="40" xfId="2" applyNumberFormat="1" applyFont="1" applyFill="1" applyBorder="1">
      <alignment vertical="center"/>
    </xf>
    <xf numFmtId="0" fontId="23" fillId="0" borderId="40" xfId="2" applyFont="1" applyFill="1" applyBorder="1">
      <alignment vertical="center"/>
    </xf>
    <xf numFmtId="3" fontId="21" fillId="0" borderId="20" xfId="1" applyNumberFormat="1" applyFont="1" applyFill="1" applyBorder="1" applyAlignment="1">
      <alignment horizontal="center" vertical="center"/>
    </xf>
    <xf numFmtId="3" fontId="21" fillId="0" borderId="42" xfId="2" applyNumberFormat="1" applyFont="1" applyFill="1" applyBorder="1">
      <alignment vertical="center"/>
    </xf>
    <xf numFmtId="3" fontId="21" fillId="0" borderId="45" xfId="1" applyNumberFormat="1" applyFont="1" applyFill="1" applyBorder="1" applyAlignment="1">
      <alignment horizontal="center" vertical="center"/>
    </xf>
    <xf numFmtId="3" fontId="21" fillId="0" borderId="55" xfId="2" applyNumberFormat="1" applyFont="1" applyFill="1" applyBorder="1">
      <alignment vertical="center"/>
    </xf>
    <xf numFmtId="41" fontId="21" fillId="0" borderId="61" xfId="1" applyFont="1" applyFill="1" applyBorder="1">
      <alignment vertical="center"/>
    </xf>
    <xf numFmtId="41" fontId="21" fillId="0" borderId="38" xfId="1" applyFont="1" applyFill="1" applyBorder="1">
      <alignment vertical="center"/>
    </xf>
    <xf numFmtId="3" fontId="21" fillId="0" borderId="26" xfId="1" applyNumberFormat="1" applyFont="1" applyFill="1" applyBorder="1" applyAlignment="1">
      <alignment vertical="center" wrapText="1"/>
    </xf>
    <xf numFmtId="3" fontId="21" fillId="0" borderId="26" xfId="2" applyNumberFormat="1" applyFont="1" applyFill="1" applyBorder="1">
      <alignment vertical="center"/>
    </xf>
    <xf numFmtId="178" fontId="25" fillId="0" borderId="42" xfId="2" applyNumberFormat="1" applyFont="1" applyFill="1" applyBorder="1">
      <alignment vertical="center"/>
    </xf>
    <xf numFmtId="3" fontId="21" fillId="0" borderId="38" xfId="2" applyNumberFormat="1" applyFont="1" applyFill="1" applyBorder="1">
      <alignment vertical="center"/>
    </xf>
    <xf numFmtId="178" fontId="25" fillId="0" borderId="39" xfId="2" applyNumberFormat="1" applyFont="1" applyFill="1" applyBorder="1">
      <alignment vertical="center"/>
    </xf>
    <xf numFmtId="3" fontId="21" fillId="0" borderId="62" xfId="1" applyNumberFormat="1" applyFont="1" applyFill="1" applyBorder="1">
      <alignment vertical="center"/>
    </xf>
    <xf numFmtId="3" fontId="21" fillId="0" borderId="29" xfId="1" applyNumberFormat="1" applyFont="1" applyFill="1" applyBorder="1">
      <alignment vertical="center"/>
    </xf>
    <xf numFmtId="3" fontId="21" fillId="0" borderId="29" xfId="1" applyNumberFormat="1" applyFont="1" applyFill="1" applyBorder="1" applyAlignment="1">
      <alignment horizontal="center" vertical="center"/>
    </xf>
    <xf numFmtId="0" fontId="21" fillId="0" borderId="29" xfId="2" applyFont="1" applyFill="1" applyBorder="1" applyAlignment="1">
      <alignment horizontal="center" vertical="center" shrinkToFit="1"/>
    </xf>
    <xf numFmtId="41" fontId="25" fillId="0" borderId="61" xfId="1" applyFont="1" applyFill="1" applyBorder="1">
      <alignment vertical="center"/>
    </xf>
    <xf numFmtId="3" fontId="24" fillId="0" borderId="4" xfId="1" applyNumberFormat="1" applyFont="1" applyFill="1" applyBorder="1">
      <alignment vertical="center"/>
    </xf>
    <xf numFmtId="3" fontId="24" fillId="0" borderId="23" xfId="1" applyNumberFormat="1" applyFont="1" applyFill="1" applyBorder="1">
      <alignment vertical="center"/>
    </xf>
    <xf numFmtId="3" fontId="24" fillId="0" borderId="23" xfId="1" applyNumberFormat="1" applyFont="1" applyFill="1" applyBorder="1" applyAlignment="1">
      <alignment horizontal="center" vertical="center"/>
    </xf>
    <xf numFmtId="3" fontId="21" fillId="0" borderId="39" xfId="1" applyNumberFormat="1" applyFont="1" applyFill="1" applyBorder="1">
      <alignment vertical="center"/>
    </xf>
    <xf numFmtId="0" fontId="21" fillId="0" borderId="20" xfId="2" applyFont="1" applyFill="1" applyBorder="1" applyAlignment="1">
      <alignment horizontal="center" vertical="center" shrinkToFit="1"/>
    </xf>
    <xf numFmtId="0" fontId="23" fillId="0" borderId="25" xfId="2" applyFont="1" applyBorder="1">
      <alignment vertical="center"/>
    </xf>
    <xf numFmtId="0" fontId="21" fillId="0" borderId="0" xfId="2" applyFont="1" applyFill="1" applyBorder="1" applyAlignment="1">
      <alignment vertical="center" shrinkToFit="1"/>
    </xf>
    <xf numFmtId="3" fontId="21" fillId="0" borderId="0" xfId="2" applyNumberFormat="1" applyFont="1" applyBorder="1">
      <alignment vertical="center"/>
    </xf>
    <xf numFmtId="0" fontId="23" fillId="0" borderId="0" xfId="2" applyFont="1" applyBorder="1">
      <alignment vertical="center"/>
    </xf>
    <xf numFmtId="0" fontId="21" fillId="0" borderId="0" xfId="2" applyFont="1" applyBorder="1" applyAlignment="1">
      <alignment horizontal="center" vertical="center"/>
    </xf>
    <xf numFmtId="0" fontId="21" fillId="0" borderId="0" xfId="2" applyFont="1" applyBorder="1" applyAlignment="1">
      <alignment horizontal="left" vertical="center"/>
    </xf>
    <xf numFmtId="0" fontId="21" fillId="0" borderId="36" xfId="2" applyFont="1" applyBorder="1" applyAlignment="1">
      <alignment horizontal="center" vertical="center"/>
    </xf>
    <xf numFmtId="176" fontId="21" fillId="0" borderId="0" xfId="1" applyNumberFormat="1" applyFont="1" applyFill="1" applyBorder="1">
      <alignment vertical="center"/>
    </xf>
    <xf numFmtId="3" fontId="21" fillId="0" borderId="12" xfId="2" applyNumberFormat="1" applyFont="1" applyBorder="1">
      <alignment vertical="center"/>
    </xf>
    <xf numFmtId="0" fontId="23" fillId="0" borderId="68" xfId="2" applyFont="1" applyFill="1" applyBorder="1">
      <alignment vertical="center"/>
    </xf>
    <xf numFmtId="0" fontId="21" fillId="0" borderId="46" xfId="2" applyFont="1" applyBorder="1" applyAlignment="1">
      <alignment horizontal="center" vertical="center"/>
    </xf>
    <xf numFmtId="0" fontId="21" fillId="0" borderId="45" xfId="2" applyFont="1" applyFill="1" applyBorder="1" applyAlignment="1">
      <alignment horizontal="center" vertical="center" shrinkToFit="1"/>
    </xf>
    <xf numFmtId="0" fontId="21" fillId="0" borderId="4" xfId="2" applyFont="1" applyBorder="1" applyAlignment="1">
      <alignment horizontal="center" vertical="center"/>
    </xf>
    <xf numFmtId="0" fontId="21" fillId="0" borderId="0" xfId="2" applyFont="1" applyFill="1" applyBorder="1" applyAlignment="1">
      <alignment horizontal="center" vertical="center" wrapText="1" shrinkToFit="1"/>
    </xf>
    <xf numFmtId="179" fontId="23" fillId="0" borderId="0" xfId="2" applyNumberFormat="1" applyFont="1" applyBorder="1">
      <alignment vertical="center"/>
    </xf>
    <xf numFmtId="0" fontId="23" fillId="0" borderId="0" xfId="2" applyFont="1" applyBorder="1" applyAlignment="1">
      <alignment horizontal="center" vertical="center"/>
    </xf>
    <xf numFmtId="0" fontId="21" fillId="0" borderId="49" xfId="2" applyFont="1" applyBorder="1" applyAlignment="1">
      <alignment horizontal="center" vertical="center"/>
    </xf>
    <xf numFmtId="0" fontId="21" fillId="0" borderId="43" xfId="2" applyFont="1" applyBorder="1" applyAlignment="1">
      <alignment horizontal="center" vertical="center"/>
    </xf>
    <xf numFmtId="0" fontId="21" fillId="0" borderId="50" xfId="2" applyFont="1" applyBorder="1" applyAlignment="1">
      <alignment horizontal="left" vertical="center"/>
    </xf>
    <xf numFmtId="3" fontId="21" fillId="0" borderId="43" xfId="2" applyNumberFormat="1" applyFont="1" applyBorder="1">
      <alignment vertical="center"/>
    </xf>
    <xf numFmtId="3" fontId="21" fillId="0" borderId="43" xfId="1" applyNumberFormat="1" applyFont="1" applyBorder="1">
      <alignment vertical="center"/>
    </xf>
    <xf numFmtId="41" fontId="25" fillId="0" borderId="38" xfId="1" applyFont="1" applyFill="1" applyBorder="1">
      <alignment vertical="center"/>
    </xf>
    <xf numFmtId="0" fontId="8" fillId="0" borderId="75" xfId="2" applyFont="1" applyBorder="1" applyAlignment="1">
      <alignment horizontal="center" vertical="center"/>
    </xf>
    <xf numFmtId="3" fontId="9" fillId="0" borderId="34" xfId="2" applyNumberFormat="1" applyFont="1" applyBorder="1" applyAlignment="1">
      <alignment horizontal="right" vertical="center"/>
    </xf>
    <xf numFmtId="3" fontId="9" fillId="0" borderId="40" xfId="2" applyNumberFormat="1" applyFont="1" applyBorder="1" applyAlignment="1">
      <alignment horizontal="right" vertical="center" shrinkToFit="1"/>
    </xf>
    <xf numFmtId="3" fontId="9" fillId="0" borderId="78" xfId="2" applyNumberFormat="1" applyFont="1" applyBorder="1" applyAlignment="1">
      <alignment horizontal="right" vertical="center"/>
    </xf>
    <xf numFmtId="3" fontId="23" fillId="0" borderId="0" xfId="2" applyNumberFormat="1" applyFont="1" applyBorder="1">
      <alignment vertical="center"/>
    </xf>
    <xf numFmtId="178" fontId="21" fillId="0" borderId="26" xfId="3" applyNumberFormat="1" applyFont="1" applyBorder="1">
      <alignment vertical="center"/>
    </xf>
    <xf numFmtId="178" fontId="21" fillId="0" borderId="26" xfId="1" applyNumberFormat="1" applyFont="1" applyBorder="1">
      <alignment vertical="center"/>
    </xf>
    <xf numFmtId="3" fontId="9" fillId="0" borderId="5" xfId="2" applyNumberFormat="1" applyFont="1" applyBorder="1" applyAlignment="1">
      <alignment horizontal="right" vertical="center" shrinkToFit="1"/>
    </xf>
    <xf numFmtId="3" fontId="9" fillId="0" borderId="2" xfId="2" applyNumberFormat="1" applyFont="1" applyBorder="1" applyAlignment="1">
      <alignment horizontal="right" vertical="center" shrinkToFit="1"/>
    </xf>
    <xf numFmtId="3" fontId="8" fillId="0" borderId="15" xfId="2" applyNumberFormat="1" applyFont="1" applyBorder="1" applyAlignment="1">
      <alignment horizontal="right" vertical="center"/>
    </xf>
    <xf numFmtId="3" fontId="9" fillId="0" borderId="26" xfId="2" applyNumberFormat="1" applyFont="1" applyBorder="1">
      <alignment vertical="center"/>
    </xf>
    <xf numFmtId="3" fontId="9" fillId="0" borderId="80" xfId="2" applyNumberFormat="1" applyFont="1" applyBorder="1" applyAlignment="1">
      <alignment horizontal="right" vertical="center"/>
    </xf>
    <xf numFmtId="0" fontId="18" fillId="0" borderId="0" xfId="2" applyBorder="1">
      <alignment vertical="center"/>
    </xf>
    <xf numFmtId="3" fontId="9" fillId="0" borderId="26" xfId="2" applyNumberFormat="1" applyFont="1" applyBorder="1" applyAlignment="1">
      <alignment horizontal="right" vertical="center"/>
    </xf>
    <xf numFmtId="3" fontId="9" fillId="0" borderId="8" xfId="2" applyNumberFormat="1" applyFont="1" applyBorder="1" applyAlignment="1">
      <alignment vertical="center" shrinkToFit="1"/>
    </xf>
    <xf numFmtId="3" fontId="9" fillId="0" borderId="34" xfId="2" applyNumberFormat="1" applyFont="1" applyBorder="1" applyAlignment="1">
      <alignment vertical="center"/>
    </xf>
    <xf numFmtId="0" fontId="18" fillId="0" borderId="0" xfId="2" applyAlignment="1">
      <alignment vertical="top"/>
    </xf>
    <xf numFmtId="3" fontId="9" fillId="0" borderId="4" xfId="2" applyNumberFormat="1" applyFont="1" applyBorder="1" applyAlignment="1">
      <alignment horizontal="right" vertical="center" shrinkToFit="1"/>
    </xf>
    <xf numFmtId="3" fontId="9" fillId="0" borderId="5" xfId="2" applyNumberFormat="1" applyFont="1" applyBorder="1" applyAlignment="1">
      <alignment horizontal="right" vertical="center"/>
    </xf>
    <xf numFmtId="3" fontId="9" fillId="0" borderId="43" xfId="2" applyNumberFormat="1" applyFont="1" applyBorder="1" applyAlignment="1">
      <alignment horizontal="right" vertical="center" shrinkToFit="1"/>
    </xf>
    <xf numFmtId="3" fontId="9" fillId="0" borderId="72" xfId="2" applyNumberFormat="1" applyFont="1" applyBorder="1" applyAlignment="1">
      <alignment horizontal="right" vertical="center" shrinkToFit="1"/>
    </xf>
    <xf numFmtId="0" fontId="21" fillId="0" borderId="8" xfId="2" applyFont="1" applyBorder="1" applyAlignment="1">
      <alignment horizontal="left" vertical="center"/>
    </xf>
    <xf numFmtId="0" fontId="21" fillId="0" borderId="0" xfId="2" applyFont="1" applyBorder="1" applyAlignment="1">
      <alignment horizontal="center" vertical="center"/>
    </xf>
    <xf numFmtId="177" fontId="21" fillId="0" borderId="20" xfId="1" applyNumberFormat="1" applyFont="1" applyFill="1" applyBorder="1">
      <alignment vertical="center"/>
    </xf>
    <xf numFmtId="0" fontId="23" fillId="0" borderId="45" xfId="2" applyFont="1" applyBorder="1">
      <alignment vertical="center"/>
    </xf>
    <xf numFmtId="179" fontId="21" fillId="0" borderId="44" xfId="1" applyNumberFormat="1" applyFont="1" applyBorder="1">
      <alignment vertical="center"/>
    </xf>
    <xf numFmtId="4" fontId="21" fillId="0" borderId="45" xfId="1" applyNumberFormat="1" applyFont="1" applyFill="1" applyBorder="1">
      <alignment vertical="center"/>
    </xf>
    <xf numFmtId="3" fontId="21" fillId="0" borderId="20" xfId="2" applyNumberFormat="1" applyFont="1" applyBorder="1">
      <alignment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29" fillId="0" borderId="0" xfId="0" applyNumberFormat="1" applyFont="1" applyAlignment="1">
      <alignment horizontal="center" vertical="center"/>
    </xf>
    <xf numFmtId="0" fontId="8" fillId="0" borderId="49" xfId="0" applyNumberFormat="1" applyFont="1" applyBorder="1" applyAlignment="1">
      <alignment horizontal="center" vertical="center"/>
    </xf>
    <xf numFmtId="0" fontId="8" fillId="0" borderId="50" xfId="0" applyNumberFormat="1" applyFont="1" applyBorder="1" applyAlignment="1">
      <alignment horizontal="center" vertical="center"/>
    </xf>
    <xf numFmtId="0" fontId="8" fillId="0" borderId="64" xfId="0" applyNumberFormat="1" applyFont="1" applyBorder="1" applyAlignment="1">
      <alignment horizontal="center" vertical="center"/>
    </xf>
    <xf numFmtId="0" fontId="8" fillId="0" borderId="51" xfId="0" applyNumberFormat="1" applyFont="1" applyBorder="1" applyAlignment="1">
      <alignment horizontal="center" vertical="center"/>
    </xf>
    <xf numFmtId="0" fontId="9" fillId="0" borderId="52" xfId="0" applyNumberFormat="1" applyFont="1" applyBorder="1" applyAlignment="1">
      <alignment horizontal="center" vertical="center"/>
    </xf>
    <xf numFmtId="0" fontId="9" fillId="0" borderId="14" xfId="0" applyNumberFormat="1" applyFont="1" applyBorder="1" applyAlignment="1">
      <alignment horizontal="center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8" fillId="0" borderId="47" xfId="0" applyNumberFormat="1" applyFont="1" applyFill="1" applyBorder="1" applyAlignment="1" applyProtection="1">
      <alignment horizontal="center" vertical="center"/>
    </xf>
    <xf numFmtId="0" fontId="8" fillId="0" borderId="50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54" xfId="0" applyNumberFormat="1" applyFont="1" applyFill="1" applyBorder="1" applyAlignment="1" applyProtection="1">
      <alignment horizontal="center" vertical="center"/>
    </xf>
    <xf numFmtId="0" fontId="8" fillId="0" borderId="43" xfId="0" applyNumberFormat="1" applyFont="1" applyFill="1" applyBorder="1" applyAlignment="1" applyProtection="1">
      <alignment horizontal="center" vertical="center"/>
    </xf>
    <xf numFmtId="0" fontId="8" fillId="0" borderId="44" xfId="0" applyNumberFormat="1" applyFont="1" applyFill="1" applyBorder="1" applyAlignment="1" applyProtection="1">
      <alignment horizontal="center" vertical="center"/>
    </xf>
    <xf numFmtId="0" fontId="8" fillId="0" borderId="45" xfId="0" applyNumberFormat="1" applyFont="1" applyFill="1" applyBorder="1" applyAlignment="1" applyProtection="1">
      <alignment horizontal="center" vertical="center"/>
    </xf>
    <xf numFmtId="0" fontId="8" fillId="0" borderId="56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" fillId="0" borderId="20" xfId="0" applyNumberFormat="1" applyFont="1" applyBorder="1" applyAlignment="1">
      <alignment vertical="center"/>
    </xf>
    <xf numFmtId="0" fontId="9" fillId="0" borderId="59" xfId="0" applyNumberFormat="1" applyFont="1" applyFill="1" applyBorder="1" applyAlignment="1" applyProtection="1">
      <alignment horizontal="center" vertical="center"/>
    </xf>
    <xf numFmtId="0" fontId="9" fillId="0" borderId="14" xfId="0" applyNumberFormat="1" applyFont="1" applyFill="1" applyBorder="1" applyAlignment="1" applyProtection="1">
      <alignment horizontal="center" vertical="center"/>
    </xf>
    <xf numFmtId="0" fontId="9" fillId="0" borderId="23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25" xfId="0" applyNumberFormat="1" applyFont="1" applyFill="1" applyBorder="1" applyAlignment="1" applyProtection="1">
      <alignment horizontal="center" vertical="center"/>
    </xf>
    <xf numFmtId="0" fontId="9" fillId="0" borderId="6" xfId="0" applyNumberFormat="1" applyFont="1" applyFill="1" applyBorder="1" applyAlignment="1" applyProtection="1">
      <alignment horizontal="left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9" fillId="0" borderId="17" xfId="0" applyNumberFormat="1" applyFont="1" applyFill="1" applyBorder="1" applyAlignment="1" applyProtection="1">
      <alignment horizontal="center" vertical="center"/>
    </xf>
    <xf numFmtId="0" fontId="21" fillId="0" borderId="6" xfId="2" applyFont="1" applyBorder="1" applyAlignment="1">
      <alignment horizontal="left" vertical="center"/>
    </xf>
    <xf numFmtId="0" fontId="21" fillId="0" borderId="6" xfId="2" applyFont="1" applyBorder="1" applyAlignment="1">
      <alignment horizontal="center" vertical="center"/>
    </xf>
    <xf numFmtId="0" fontId="22" fillId="0" borderId="69" xfId="2" applyFont="1" applyBorder="1" applyAlignment="1">
      <alignment horizontal="left" vertical="center"/>
    </xf>
    <xf numFmtId="0" fontId="22" fillId="0" borderId="45" xfId="2" applyFont="1" applyBorder="1" applyAlignment="1">
      <alignment horizontal="left" vertical="center"/>
    </xf>
    <xf numFmtId="0" fontId="22" fillId="0" borderId="55" xfId="2" applyFont="1" applyBorder="1" applyAlignment="1">
      <alignment horizontal="left" vertical="center"/>
    </xf>
    <xf numFmtId="0" fontId="21" fillId="0" borderId="0" xfId="2" applyFont="1" applyBorder="1" applyAlignment="1">
      <alignment horizontal="center" vertical="center"/>
    </xf>
    <xf numFmtId="0" fontId="23" fillId="0" borderId="39" xfId="2" applyFont="1" applyBorder="1">
      <alignment vertical="center"/>
    </xf>
    <xf numFmtId="0" fontId="24" fillId="0" borderId="53" xfId="2" applyFont="1" applyBorder="1" applyAlignment="1">
      <alignment horizontal="center" vertical="center"/>
    </xf>
    <xf numFmtId="0" fontId="24" fillId="0" borderId="47" xfId="2" applyFont="1" applyBorder="1" applyAlignment="1">
      <alignment horizontal="center" vertical="center"/>
    </xf>
    <xf numFmtId="0" fontId="24" fillId="0" borderId="50" xfId="2" applyFont="1" applyBorder="1" applyAlignment="1">
      <alignment horizontal="center" vertical="center"/>
    </xf>
    <xf numFmtId="0" fontId="24" fillId="0" borderId="46" xfId="2" applyFont="1" applyBorder="1" applyAlignment="1">
      <alignment horizontal="center" vertical="center"/>
    </xf>
    <xf numFmtId="0" fontId="24" fillId="0" borderId="54" xfId="2" applyFont="1" applyBorder="1" applyAlignment="1">
      <alignment horizontal="center" vertical="center"/>
    </xf>
    <xf numFmtId="0" fontId="24" fillId="0" borderId="43" xfId="2" applyFont="1" applyBorder="1" applyAlignment="1">
      <alignment horizontal="center" vertical="center"/>
    </xf>
    <xf numFmtId="0" fontId="24" fillId="0" borderId="44" xfId="2" applyFont="1" applyBorder="1" applyAlignment="1">
      <alignment horizontal="center" vertical="center"/>
    </xf>
    <xf numFmtId="0" fontId="24" fillId="0" borderId="45" xfId="2" applyFont="1" applyBorder="1" applyAlignment="1">
      <alignment horizontal="center" vertical="center"/>
    </xf>
    <xf numFmtId="0" fontId="23" fillId="0" borderId="55" xfId="2" applyFont="1" applyBorder="1">
      <alignment vertical="center"/>
    </xf>
    <xf numFmtId="0" fontId="24" fillId="0" borderId="56" xfId="2" applyFont="1" applyBorder="1" applyAlignment="1">
      <alignment horizontal="center" vertical="center"/>
    </xf>
    <xf numFmtId="0" fontId="24" fillId="0" borderId="57" xfId="2" applyFont="1" applyBorder="1" applyAlignment="1">
      <alignment horizontal="center" vertical="center"/>
    </xf>
    <xf numFmtId="0" fontId="23" fillId="0" borderId="58" xfId="2" applyFont="1" applyBorder="1">
      <alignment vertical="center"/>
    </xf>
    <xf numFmtId="0" fontId="24" fillId="0" borderId="52" xfId="2" applyFont="1" applyBorder="1" applyAlignment="1">
      <alignment horizontal="center" vertical="center"/>
    </xf>
    <xf numFmtId="0" fontId="24" fillId="0" borderId="59" xfId="2" applyFont="1" applyBorder="1" applyAlignment="1">
      <alignment horizontal="center" vertical="center"/>
    </xf>
    <xf numFmtId="0" fontId="24" fillId="0" borderId="14" xfId="2" applyFont="1" applyBorder="1" applyAlignment="1">
      <alignment horizontal="center" vertical="center"/>
    </xf>
    <xf numFmtId="0" fontId="24" fillId="0" borderId="60" xfId="2" applyFont="1" applyBorder="1" applyAlignment="1">
      <alignment horizontal="left" vertical="center"/>
    </xf>
    <xf numFmtId="0" fontId="24" fillId="0" borderId="23" xfId="2" applyFont="1" applyBorder="1" applyAlignment="1">
      <alignment horizontal="left" vertical="center"/>
    </xf>
    <xf numFmtId="0" fontId="24" fillId="0" borderId="3" xfId="2" applyFont="1" applyBorder="1" applyAlignment="1">
      <alignment horizontal="left" vertical="center"/>
    </xf>
    <xf numFmtId="0" fontId="21" fillId="0" borderId="4" xfId="2" applyFont="1" applyBorder="1" applyAlignment="1">
      <alignment horizontal="left" vertical="center"/>
    </xf>
    <xf numFmtId="0" fontId="21" fillId="0" borderId="3" xfId="2" applyFont="1" applyBorder="1" applyAlignment="1">
      <alignment horizontal="left" vertical="center"/>
    </xf>
    <xf numFmtId="0" fontId="21" fillId="0" borderId="12" xfId="2" applyFont="1" applyBorder="1" applyAlignment="1">
      <alignment horizontal="left" vertical="center"/>
    </xf>
    <xf numFmtId="0" fontId="21" fillId="0" borderId="8" xfId="2" applyFont="1" applyBorder="1" applyAlignment="1">
      <alignment horizontal="left" vertical="center"/>
    </xf>
    <xf numFmtId="0" fontId="21" fillId="0" borderId="31" xfId="2" applyFont="1" applyBorder="1" applyAlignment="1">
      <alignment horizontal="left" vertical="center"/>
    </xf>
    <xf numFmtId="0" fontId="21" fillId="0" borderId="60" xfId="2" applyFont="1" applyBorder="1" applyAlignment="1">
      <alignment horizontal="left" vertical="center"/>
    </xf>
    <xf numFmtId="0" fontId="21" fillId="0" borderId="23" xfId="2" applyFont="1" applyBorder="1" applyAlignment="1">
      <alignment horizontal="left" vertical="center"/>
    </xf>
    <xf numFmtId="0" fontId="9" fillId="0" borderId="18" xfId="2" applyFont="1" applyBorder="1" applyAlignment="1">
      <alignment horizontal="center" vertical="center"/>
    </xf>
    <xf numFmtId="0" fontId="9" fillId="0" borderId="35" xfId="2" applyFont="1" applyBorder="1" applyAlignment="1">
      <alignment horizontal="center" vertical="center"/>
    </xf>
    <xf numFmtId="0" fontId="9" fillId="0" borderId="30" xfId="2" applyFont="1" applyBorder="1" applyAlignment="1">
      <alignment horizontal="center" vertical="center" shrinkToFit="1"/>
    </xf>
    <xf numFmtId="0" fontId="9" fillId="0" borderId="36" xfId="2" applyFont="1" applyBorder="1" applyAlignment="1">
      <alignment horizontal="center" vertical="center" shrinkToFit="1"/>
    </xf>
    <xf numFmtId="3" fontId="9" fillId="0" borderId="62" xfId="2" applyNumberFormat="1" applyFont="1" applyBorder="1" applyAlignment="1">
      <alignment horizontal="left" vertical="center"/>
    </xf>
    <xf numFmtId="3" fontId="9" fillId="0" borderId="29" xfId="2" applyNumberFormat="1" applyFont="1" applyBorder="1" applyAlignment="1">
      <alignment horizontal="left" vertical="center"/>
    </xf>
    <xf numFmtId="3" fontId="9" fillId="0" borderId="68" xfId="2" applyNumberFormat="1" applyFont="1" applyBorder="1" applyAlignment="1">
      <alignment horizontal="left" vertical="center"/>
    </xf>
    <xf numFmtId="0" fontId="15" fillId="0" borderId="0" xfId="2" applyFont="1" applyAlignment="1">
      <alignment horizontal="left" vertical="center"/>
    </xf>
    <xf numFmtId="0" fontId="8" fillId="0" borderId="74" xfId="2" applyFont="1" applyBorder="1" applyAlignment="1">
      <alignment horizontal="center" vertical="center"/>
    </xf>
    <xf numFmtId="0" fontId="8" fillId="0" borderId="75" xfId="2" applyFont="1" applyBorder="1" applyAlignment="1">
      <alignment horizontal="center" vertical="center"/>
    </xf>
    <xf numFmtId="0" fontId="8" fillId="0" borderId="19" xfId="2" applyFont="1" applyBorder="1" applyAlignment="1">
      <alignment horizontal="center" vertical="center"/>
    </xf>
    <xf numFmtId="0" fontId="8" fillId="0" borderId="76" xfId="2" applyFont="1" applyBorder="1" applyAlignment="1">
      <alignment horizontal="center" vertical="center"/>
    </xf>
    <xf numFmtId="0" fontId="9" fillId="0" borderId="77" xfId="2" applyFont="1" applyBorder="1" applyAlignment="1">
      <alignment horizontal="center" vertical="center"/>
    </xf>
    <xf numFmtId="0" fontId="9" fillId="0" borderId="73" xfId="2" applyFont="1" applyBorder="1" applyAlignment="1">
      <alignment horizontal="center" vertical="center"/>
    </xf>
    <xf numFmtId="0" fontId="9" fillId="0" borderId="17" xfId="2" applyFont="1" applyBorder="1" applyAlignment="1">
      <alignment horizontal="center" vertical="center"/>
    </xf>
    <xf numFmtId="3" fontId="9" fillId="0" borderId="4" xfId="2" applyNumberFormat="1" applyFont="1" applyFill="1" applyBorder="1" applyAlignment="1">
      <alignment horizontal="left" vertical="center" shrinkToFit="1"/>
    </xf>
    <xf numFmtId="3" fontId="9" fillId="0" borderId="23" xfId="2" applyNumberFormat="1" applyFont="1" applyFill="1" applyBorder="1" applyAlignment="1">
      <alignment horizontal="left" vertical="center" shrinkToFit="1"/>
    </xf>
    <xf numFmtId="3" fontId="9" fillId="0" borderId="38" xfId="2" applyNumberFormat="1" applyFont="1" applyFill="1" applyBorder="1" applyAlignment="1">
      <alignment horizontal="left" vertical="center" shrinkToFit="1"/>
    </xf>
    <xf numFmtId="0" fontId="9" fillId="0" borderId="46" xfId="2" applyFont="1" applyBorder="1" applyAlignment="1">
      <alignment horizontal="center" vertical="center"/>
    </xf>
    <xf numFmtId="3" fontId="9" fillId="0" borderId="4" xfId="2" applyNumberFormat="1" applyFont="1" applyBorder="1" applyAlignment="1">
      <alignment horizontal="left" vertical="center" shrinkToFit="1"/>
    </xf>
    <xf numFmtId="3" fontId="9" fillId="0" borderId="23" xfId="2" applyNumberFormat="1" applyFont="1" applyBorder="1" applyAlignment="1">
      <alignment horizontal="left" vertical="center" shrinkToFit="1"/>
    </xf>
    <xf numFmtId="3" fontId="9" fillId="0" borderId="38" xfId="2" applyNumberFormat="1" applyFont="1" applyBorder="1" applyAlignment="1">
      <alignment horizontal="left" vertical="center" shrinkToFit="1"/>
    </xf>
    <xf numFmtId="0" fontId="9" fillId="0" borderId="48" xfId="2" applyFont="1" applyBorder="1" applyAlignment="1">
      <alignment horizontal="center" vertical="center"/>
    </xf>
    <xf numFmtId="0" fontId="9" fillId="0" borderId="32" xfId="2" applyFont="1" applyBorder="1" applyAlignment="1">
      <alignment horizontal="center" vertical="center"/>
    </xf>
    <xf numFmtId="0" fontId="9" fillId="0" borderId="31" xfId="2" applyFont="1" applyBorder="1" applyAlignment="1">
      <alignment horizontal="center" vertical="center"/>
    </xf>
    <xf numFmtId="0" fontId="9" fillId="0" borderId="30" xfId="2" applyFont="1" applyBorder="1" applyAlignment="1">
      <alignment horizontal="center" vertical="center"/>
    </xf>
    <xf numFmtId="0" fontId="8" fillId="0" borderId="0" xfId="2" applyFont="1">
      <alignment vertical="center"/>
    </xf>
    <xf numFmtId="0" fontId="9" fillId="0" borderId="67" xfId="2" applyFont="1" applyBorder="1" applyAlignment="1">
      <alignment horizontal="center" vertical="center"/>
    </xf>
    <xf numFmtId="0" fontId="8" fillId="0" borderId="17" xfId="2" applyFont="1" applyBorder="1" applyAlignment="1">
      <alignment horizontal="center" vertical="center"/>
    </xf>
    <xf numFmtId="0" fontId="9" fillId="0" borderId="23" xfId="2" applyFont="1" applyBorder="1" applyAlignment="1">
      <alignment horizontal="left" vertical="center" shrinkToFit="1"/>
    </xf>
    <xf numFmtId="0" fontId="8" fillId="0" borderId="23" xfId="2" applyFont="1" applyBorder="1" applyAlignment="1">
      <alignment horizontal="left" vertical="center" shrinkToFit="1"/>
    </xf>
    <xf numFmtId="0" fontId="8" fillId="0" borderId="38" xfId="2" applyFont="1" applyBorder="1" applyAlignment="1">
      <alignment horizontal="left" vertical="center" shrinkToFit="1"/>
    </xf>
    <xf numFmtId="0" fontId="9" fillId="0" borderId="79" xfId="2" applyFont="1" applyBorder="1" applyAlignment="1">
      <alignment horizontal="center" vertical="center"/>
    </xf>
    <xf numFmtId="0" fontId="9" fillId="0" borderId="25" xfId="2" applyFont="1" applyBorder="1" applyAlignment="1">
      <alignment horizontal="center" vertical="center"/>
    </xf>
    <xf numFmtId="0" fontId="9" fillId="0" borderId="36" xfId="2" applyFont="1" applyBorder="1" applyAlignment="1">
      <alignment horizontal="center" vertical="center"/>
    </xf>
    <xf numFmtId="3" fontId="9" fillId="0" borderId="62" xfId="2" applyNumberFormat="1" applyFont="1" applyBorder="1" applyAlignment="1">
      <alignment horizontal="left" vertical="center" shrinkToFit="1"/>
    </xf>
    <xf numFmtId="3" fontId="9" fillId="0" borderId="29" xfId="2" applyNumberFormat="1" applyFont="1" applyBorder="1" applyAlignment="1">
      <alignment horizontal="left" vertical="center" shrinkToFit="1"/>
    </xf>
    <xf numFmtId="3" fontId="9" fillId="0" borderId="68" xfId="2" applyNumberFormat="1" applyFont="1" applyBorder="1" applyAlignment="1">
      <alignment horizontal="left" vertical="center" shrinkToFit="1"/>
    </xf>
    <xf numFmtId="3" fontId="9" fillId="0" borderId="5" xfId="2" applyNumberFormat="1" applyFont="1" applyBorder="1">
      <alignment vertical="center"/>
    </xf>
    <xf numFmtId="3" fontId="9" fillId="0" borderId="4" xfId="2" applyNumberFormat="1" applyFont="1" applyBorder="1" applyAlignment="1">
      <alignment horizontal="left" vertical="center"/>
    </xf>
    <xf numFmtId="3" fontId="9" fillId="0" borderId="23" xfId="2" applyNumberFormat="1" applyFont="1" applyBorder="1" applyAlignment="1">
      <alignment horizontal="left" vertical="center"/>
    </xf>
    <xf numFmtId="3" fontId="9" fillId="0" borderId="38" xfId="2" applyNumberFormat="1" applyFont="1" applyBorder="1" applyAlignment="1">
      <alignment horizontal="left" vertical="center"/>
    </xf>
    <xf numFmtId="3" fontId="9" fillId="0" borderId="4" xfId="2" applyNumberFormat="1" applyFont="1" applyBorder="1" applyAlignment="1">
      <alignment vertical="center" shrinkToFit="1"/>
    </xf>
    <xf numFmtId="3" fontId="9" fillId="0" borderId="23" xfId="2" applyNumberFormat="1" applyFont="1" applyBorder="1" applyAlignment="1">
      <alignment vertical="center" shrinkToFit="1"/>
    </xf>
    <xf numFmtId="3" fontId="9" fillId="0" borderId="38" xfId="2" applyNumberFormat="1" applyFont="1" applyBorder="1" applyAlignment="1">
      <alignment vertical="center" shrinkToFit="1"/>
    </xf>
    <xf numFmtId="178" fontId="21" fillId="0" borderId="42" xfId="2" applyNumberFormat="1" applyFont="1" applyFill="1" applyBorder="1">
      <alignment vertical="center"/>
    </xf>
    <xf numFmtId="3" fontId="24" fillId="0" borderId="8" xfId="1" applyNumberFormat="1" applyFont="1" applyFill="1" applyBorder="1">
      <alignment vertical="center"/>
    </xf>
    <xf numFmtId="179" fontId="24" fillId="0" borderId="28" xfId="3" applyNumberFormat="1" applyFont="1" applyFill="1" applyBorder="1">
      <alignment vertical="center"/>
    </xf>
    <xf numFmtId="3" fontId="21" fillId="0" borderId="8" xfId="1" applyNumberFormat="1" applyFont="1" applyFill="1" applyBorder="1">
      <alignment vertical="center"/>
    </xf>
    <xf numFmtId="179" fontId="21" fillId="0" borderId="4" xfId="3" applyNumberFormat="1" applyFont="1" applyFill="1" applyBorder="1">
      <alignment vertical="center"/>
    </xf>
    <xf numFmtId="3" fontId="21" fillId="0" borderId="30" xfId="1" applyNumberFormat="1" applyFont="1" applyFill="1" applyBorder="1">
      <alignment vertical="center"/>
    </xf>
    <xf numFmtId="179" fontId="21" fillId="0" borderId="30" xfId="3" applyNumberFormat="1" applyFont="1" applyFill="1" applyBorder="1">
      <alignment vertical="center"/>
    </xf>
    <xf numFmtId="3" fontId="24" fillId="0" borderId="25" xfId="1" applyNumberFormat="1" applyFont="1" applyFill="1" applyBorder="1">
      <alignment vertical="center"/>
    </xf>
    <xf numFmtId="179" fontId="24" fillId="0" borderId="26" xfId="1" applyNumberFormat="1" applyFont="1" applyFill="1" applyBorder="1">
      <alignment vertical="center"/>
    </xf>
    <xf numFmtId="179" fontId="24" fillId="0" borderId="25" xfId="1" applyNumberFormat="1" applyFont="1" applyFill="1" applyBorder="1">
      <alignment vertical="center"/>
    </xf>
    <xf numFmtId="3" fontId="21" fillId="0" borderId="25" xfId="1" applyNumberFormat="1" applyFont="1" applyFill="1" applyBorder="1">
      <alignment vertical="center"/>
    </xf>
    <xf numFmtId="179" fontId="21" fillId="0" borderId="26" xfId="1" applyNumberFormat="1" applyFont="1" applyFill="1" applyBorder="1">
      <alignment vertical="center"/>
    </xf>
    <xf numFmtId="3" fontId="21" fillId="0" borderId="33" xfId="1" applyNumberFormat="1" applyFont="1" applyFill="1" applyBorder="1">
      <alignment vertical="center"/>
    </xf>
    <xf numFmtId="0" fontId="1" fillId="0" borderId="0" xfId="2" applyFont="1" applyFill="1" applyBorder="1">
      <alignment vertical="center"/>
    </xf>
    <xf numFmtId="179" fontId="21" fillId="0" borderId="25" xfId="1" applyNumberFormat="1" applyFont="1" applyFill="1" applyBorder="1">
      <alignment vertical="center"/>
    </xf>
    <xf numFmtId="179" fontId="21" fillId="0" borderId="26" xfId="3" applyNumberFormat="1" applyFont="1" applyFill="1" applyBorder="1">
      <alignment vertical="center"/>
    </xf>
    <xf numFmtId="3" fontId="21" fillId="0" borderId="36" xfId="1" applyNumberFormat="1" applyFont="1" applyFill="1" applyBorder="1">
      <alignment vertical="center"/>
    </xf>
    <xf numFmtId="179" fontId="21" fillId="0" borderId="37" xfId="1" applyNumberFormat="1" applyFont="1" applyFill="1" applyBorder="1">
      <alignment vertical="center"/>
    </xf>
    <xf numFmtId="3" fontId="21" fillId="0" borderId="46" xfId="1" applyNumberFormat="1" applyFont="1" applyFill="1" applyBorder="1">
      <alignment vertical="center"/>
    </xf>
    <xf numFmtId="179" fontId="21" fillId="0" borderId="44" xfId="1" applyNumberFormat="1" applyFont="1" applyFill="1" applyBorder="1">
      <alignment vertical="center"/>
    </xf>
    <xf numFmtId="179" fontId="21" fillId="0" borderId="0" xfId="1" applyNumberFormat="1" applyFont="1" applyFill="1" applyBorder="1">
      <alignment vertical="center"/>
    </xf>
    <xf numFmtId="3" fontId="21" fillId="0" borderId="17" xfId="1" applyNumberFormat="1" applyFont="1" applyFill="1" applyBorder="1">
      <alignment vertical="center"/>
    </xf>
    <xf numFmtId="179" fontId="21" fillId="0" borderId="28" xfId="1" applyNumberFormat="1" applyFont="1" applyFill="1" applyBorder="1">
      <alignment vertical="center"/>
    </xf>
    <xf numFmtId="3" fontId="21" fillId="0" borderId="12" xfId="1" applyNumberFormat="1" applyFont="1" applyFill="1" applyBorder="1">
      <alignment vertical="center"/>
    </xf>
    <xf numFmtId="179" fontId="21" fillId="0" borderId="12" xfId="3" applyNumberFormat="1" applyFont="1" applyFill="1" applyBorder="1">
      <alignment vertical="center"/>
    </xf>
    <xf numFmtId="179" fontId="21" fillId="0" borderId="46" xfId="3" applyNumberFormat="1" applyFont="1" applyFill="1" applyBorder="1">
      <alignment vertical="center"/>
    </xf>
    <xf numFmtId="179" fontId="21" fillId="0" borderId="25" xfId="3" applyNumberFormat="1" applyFont="1" applyFill="1" applyBorder="1">
      <alignment vertical="center"/>
    </xf>
    <xf numFmtId="179" fontId="21" fillId="0" borderId="28" xfId="3" applyNumberFormat="1" applyFont="1" applyFill="1" applyBorder="1">
      <alignment vertical="center"/>
    </xf>
    <xf numFmtId="179" fontId="21" fillId="0" borderId="8" xfId="3" applyNumberFormat="1" applyFont="1" applyFill="1" applyBorder="1">
      <alignment vertical="center"/>
    </xf>
    <xf numFmtId="178" fontId="21" fillId="0" borderId="26" xfId="3" applyNumberFormat="1" applyFont="1" applyFill="1" applyBorder="1">
      <alignment vertical="center"/>
    </xf>
    <xf numFmtId="179" fontId="21" fillId="0" borderId="37" xfId="3" applyNumberFormat="1" applyFont="1" applyFill="1" applyBorder="1">
      <alignment vertical="center"/>
    </xf>
    <xf numFmtId="179" fontId="21" fillId="0" borderId="71" xfId="3" applyNumberFormat="1" applyFont="1" applyFill="1" applyBorder="1">
      <alignment vertical="center"/>
    </xf>
    <xf numFmtId="3" fontId="21" fillId="0" borderId="71" xfId="1" applyNumberFormat="1" applyFont="1" applyFill="1" applyBorder="1">
      <alignment vertical="center"/>
    </xf>
    <xf numFmtId="3" fontId="21" fillId="0" borderId="47" xfId="1" applyNumberFormat="1" applyFont="1" applyFill="1" applyBorder="1">
      <alignment vertical="center"/>
    </xf>
    <xf numFmtId="3" fontId="21" fillId="0" borderId="47" xfId="1" applyNumberFormat="1" applyFont="1" applyFill="1" applyBorder="1" applyAlignment="1">
      <alignment horizontal="center" vertical="center"/>
    </xf>
    <xf numFmtId="0" fontId="21" fillId="0" borderId="47" xfId="2" applyFont="1" applyFill="1" applyBorder="1" applyAlignment="1">
      <alignment horizontal="center" vertical="center" shrinkToFit="1"/>
    </xf>
    <xf numFmtId="3" fontId="21" fillId="0" borderId="72" xfId="2" applyNumberFormat="1" applyFont="1" applyFill="1" applyBorder="1">
      <alignment vertical="center"/>
    </xf>
    <xf numFmtId="179" fontId="24" fillId="0" borderId="8" xfId="3" applyNumberFormat="1" applyFont="1" applyFill="1" applyBorder="1">
      <alignment vertical="center"/>
    </xf>
    <xf numFmtId="179" fontId="26" fillId="0" borderId="8" xfId="3" applyNumberFormat="1" applyFont="1" applyFill="1" applyBorder="1">
      <alignment vertical="center"/>
    </xf>
    <xf numFmtId="179" fontId="24" fillId="0" borderId="17" xfId="3" applyNumberFormat="1" applyFont="1" applyFill="1" applyBorder="1">
      <alignment vertical="center"/>
    </xf>
    <xf numFmtId="3" fontId="21" fillId="0" borderId="42" xfId="1" applyNumberFormat="1" applyFont="1" applyFill="1" applyBorder="1">
      <alignment vertical="center"/>
    </xf>
    <xf numFmtId="0" fontId="15" fillId="0" borderId="81" xfId="0" applyNumberFormat="1" applyFont="1" applyBorder="1" applyAlignment="1">
      <alignment horizontal="left" vertical="center"/>
    </xf>
    <xf numFmtId="0" fontId="15" fillId="0" borderId="82" xfId="0" applyNumberFormat="1" applyFont="1" applyBorder="1" applyAlignment="1">
      <alignment horizontal="left" vertical="center"/>
    </xf>
    <xf numFmtId="0" fontId="1" fillId="0" borderId="83" xfId="0" applyNumberFormat="1" applyFont="1" applyBorder="1">
      <alignment vertical="center"/>
    </xf>
    <xf numFmtId="0" fontId="9" fillId="0" borderId="84" xfId="0" applyNumberFormat="1" applyFont="1" applyBorder="1" applyAlignment="1">
      <alignment horizontal="right" vertical="center"/>
    </xf>
    <xf numFmtId="0" fontId="1" fillId="0" borderId="85" xfId="0" applyNumberFormat="1" applyFont="1" applyBorder="1" applyAlignment="1">
      <alignment vertical="center"/>
    </xf>
    <xf numFmtId="0" fontId="8" fillId="0" borderId="86" xfId="0" applyNumberFormat="1" applyFont="1" applyFill="1" applyBorder="1" applyAlignment="1" applyProtection="1">
      <alignment horizontal="center" vertical="center"/>
    </xf>
    <xf numFmtId="0" fontId="9" fillId="0" borderId="87" xfId="0" applyNumberFormat="1" applyFont="1" applyFill="1" applyBorder="1" applyAlignment="1" applyProtection="1">
      <alignment vertical="center"/>
    </xf>
    <xf numFmtId="0" fontId="8" fillId="0" borderId="88" xfId="0" applyNumberFormat="1" applyFont="1" applyFill="1" applyBorder="1" applyAlignment="1" applyProtection="1">
      <alignment horizontal="center" vertical="center"/>
    </xf>
    <xf numFmtId="0" fontId="9" fillId="0" borderId="89" xfId="0" applyNumberFormat="1" applyFont="1" applyFill="1" applyBorder="1" applyAlignment="1" applyProtection="1">
      <alignment vertical="center"/>
    </xf>
    <xf numFmtId="0" fontId="9" fillId="0" borderId="90" xfId="0" applyNumberFormat="1" applyFont="1" applyFill="1" applyBorder="1" applyAlignment="1" applyProtection="1">
      <alignment horizontal="center" vertical="center"/>
    </xf>
    <xf numFmtId="0" fontId="9" fillId="0" borderId="91" xfId="0" applyNumberFormat="1" applyFont="1" applyFill="1" applyBorder="1" applyAlignment="1" applyProtection="1">
      <alignment vertical="center"/>
    </xf>
    <xf numFmtId="0" fontId="9" fillId="0" borderId="92" xfId="0" applyNumberFormat="1" applyFont="1" applyFill="1" applyBorder="1" applyAlignment="1" applyProtection="1">
      <alignment horizontal="left" vertical="center"/>
    </xf>
    <xf numFmtId="0" fontId="9" fillId="0" borderId="93" xfId="0" applyNumberFormat="1" applyFont="1" applyFill="1" applyBorder="1" applyAlignment="1" applyProtection="1">
      <alignment vertical="center"/>
    </xf>
    <xf numFmtId="0" fontId="9" fillId="0" borderId="94" xfId="0" applyNumberFormat="1" applyFont="1" applyFill="1" applyBorder="1" applyAlignment="1" applyProtection="1">
      <alignment horizontal="center" vertical="center"/>
    </xf>
    <xf numFmtId="3" fontId="9" fillId="0" borderId="95" xfId="0" applyNumberFormat="1" applyFont="1" applyFill="1" applyBorder="1" applyAlignment="1" applyProtection="1">
      <alignment vertical="center"/>
    </xf>
    <xf numFmtId="3" fontId="9" fillId="0" borderId="96" xfId="0" applyNumberFormat="1" applyFont="1" applyFill="1" applyBorder="1" applyAlignment="1" applyProtection="1">
      <alignment vertical="center"/>
    </xf>
    <xf numFmtId="0" fontId="9" fillId="0" borderId="94" xfId="0" applyNumberFormat="1" applyFont="1" applyFill="1" applyBorder="1" applyAlignment="1" applyProtection="1">
      <alignment horizontal="center" vertical="center"/>
    </xf>
    <xf numFmtId="3" fontId="9" fillId="0" borderId="91" xfId="0" applyNumberFormat="1" applyFont="1" applyFill="1" applyBorder="1" applyAlignment="1" applyProtection="1">
      <alignment vertical="center"/>
    </xf>
    <xf numFmtId="0" fontId="9" fillId="0" borderId="97" xfId="0" applyNumberFormat="1" applyFont="1" applyFill="1" applyBorder="1" applyAlignment="1" applyProtection="1">
      <alignment horizontal="left" vertical="center"/>
    </xf>
    <xf numFmtId="0" fontId="9" fillId="0" borderId="98" xfId="0" applyNumberFormat="1" applyFont="1" applyFill="1" applyBorder="1" applyAlignment="1" applyProtection="1">
      <alignment vertical="center"/>
    </xf>
    <xf numFmtId="0" fontId="9" fillId="0" borderId="94" xfId="0" applyNumberFormat="1" applyFont="1" applyFill="1" applyBorder="1" applyAlignment="1" applyProtection="1">
      <alignment vertical="center"/>
    </xf>
    <xf numFmtId="3" fontId="9" fillId="0" borderId="93" xfId="0" applyNumberFormat="1" applyFont="1" applyFill="1" applyBorder="1" applyAlignment="1" applyProtection="1">
      <alignment vertical="center"/>
    </xf>
    <xf numFmtId="0" fontId="9" fillId="0" borderId="99" xfId="0" applyNumberFormat="1" applyFont="1" applyFill="1" applyBorder="1" applyAlignment="1" applyProtection="1">
      <alignment vertical="center"/>
    </xf>
    <xf numFmtId="0" fontId="9" fillId="0" borderId="98" xfId="0" applyNumberFormat="1" applyFont="1" applyFill="1" applyBorder="1" applyAlignment="1" applyProtection="1">
      <alignment horizontal="center" vertical="center"/>
    </xf>
    <xf numFmtId="0" fontId="9" fillId="0" borderId="100" xfId="0" applyNumberFormat="1" applyFont="1" applyFill="1" applyBorder="1" applyAlignment="1" applyProtection="1">
      <alignment horizontal="center" vertical="center"/>
    </xf>
    <xf numFmtId="0" fontId="9" fillId="0" borderId="101" xfId="0" applyNumberFormat="1" applyFont="1" applyFill="1" applyBorder="1" applyAlignment="1" applyProtection="1">
      <alignment horizontal="center" vertical="center"/>
    </xf>
    <xf numFmtId="0" fontId="9" fillId="0" borderId="101" xfId="0" applyNumberFormat="1" applyFont="1" applyFill="1" applyBorder="1" applyAlignment="1" applyProtection="1">
      <alignment horizontal="left" vertical="center"/>
    </xf>
    <xf numFmtId="3" fontId="9" fillId="0" borderId="101" xfId="0" applyNumberFormat="1" applyFont="1" applyFill="1" applyBorder="1" applyAlignment="1" applyProtection="1">
      <alignment vertical="center"/>
    </xf>
    <xf numFmtId="3" fontId="9" fillId="0" borderId="101" xfId="1" applyNumberFormat="1" applyFont="1" applyFill="1" applyBorder="1" applyAlignment="1" applyProtection="1">
      <alignment vertical="center"/>
    </xf>
    <xf numFmtId="179" fontId="9" fillId="0" borderId="102" xfId="3" applyNumberFormat="1" applyFont="1" applyFill="1" applyBorder="1" applyAlignment="1" applyProtection="1">
      <alignment vertical="center"/>
    </xf>
    <xf numFmtId="3" fontId="9" fillId="0" borderId="102" xfId="1" applyNumberFormat="1" applyFont="1" applyFill="1" applyBorder="1" applyAlignment="1" applyProtection="1">
      <alignment vertical="center"/>
    </xf>
    <xf numFmtId="3" fontId="9" fillId="0" borderId="103" xfId="1" applyNumberFormat="1" applyFont="1" applyFill="1" applyBorder="1" applyAlignment="1" applyProtection="1">
      <alignment vertical="center"/>
    </xf>
    <xf numFmtId="41" fontId="9" fillId="0" borderId="104" xfId="1" applyFont="1" applyFill="1" applyBorder="1">
      <alignment vertical="center"/>
    </xf>
    <xf numFmtId="0" fontId="9" fillId="0" borderId="81" xfId="0" applyNumberFormat="1" applyFont="1" applyFill="1" applyBorder="1" applyAlignment="1" applyProtection="1">
      <alignment horizontal="center" vertical="center"/>
    </xf>
    <xf numFmtId="0" fontId="9" fillId="0" borderId="105" xfId="0" applyNumberFormat="1" applyFont="1" applyFill="1" applyBorder="1" applyAlignment="1" applyProtection="1">
      <alignment horizontal="center" vertical="center"/>
    </xf>
    <xf numFmtId="0" fontId="9" fillId="0" borderId="106" xfId="0" applyNumberFormat="1" applyFont="1" applyFill="1" applyBorder="1" applyAlignment="1" applyProtection="1">
      <alignment horizontal="left" vertical="center"/>
    </xf>
    <xf numFmtId="3" fontId="9" fillId="0" borderId="106" xfId="0" applyNumberFormat="1" applyFont="1" applyFill="1" applyBorder="1" applyAlignment="1" applyProtection="1">
      <alignment vertical="center"/>
    </xf>
    <xf numFmtId="3" fontId="9" fillId="0" borderId="107" xfId="1" applyNumberFormat="1" applyFont="1" applyFill="1" applyBorder="1" applyAlignment="1" applyProtection="1">
      <alignment vertical="center"/>
    </xf>
    <xf numFmtId="179" fontId="9" fillId="0" borderId="105" xfId="3" applyNumberFormat="1" applyFont="1" applyFill="1" applyBorder="1" applyAlignment="1" applyProtection="1">
      <alignment vertical="center"/>
    </xf>
    <xf numFmtId="3" fontId="9" fillId="0" borderId="105" xfId="1" applyNumberFormat="1" applyFont="1" applyFill="1" applyBorder="1" applyAlignment="1" applyProtection="1">
      <alignment vertical="center"/>
    </xf>
    <xf numFmtId="3" fontId="9" fillId="0" borderId="108" xfId="1" applyNumberFormat="1" applyFont="1" applyFill="1" applyBorder="1" applyAlignment="1" applyProtection="1">
      <alignment vertical="center"/>
    </xf>
    <xf numFmtId="41" fontId="9" fillId="0" borderId="109" xfId="1" applyFont="1" applyFill="1" applyBorder="1">
      <alignment vertical="center"/>
    </xf>
    <xf numFmtId="41" fontId="9" fillId="0" borderId="93" xfId="1" applyFont="1" applyFill="1" applyBorder="1">
      <alignment vertical="center"/>
    </xf>
    <xf numFmtId="0" fontId="9" fillId="0" borderId="110" xfId="0" applyNumberFormat="1" applyFont="1" applyFill="1" applyBorder="1" applyAlignment="1" applyProtection="1">
      <alignment horizontal="left" vertical="center"/>
    </xf>
    <xf numFmtId="41" fontId="9" fillId="0" borderId="95" xfId="1" applyFont="1" applyFill="1" applyBorder="1">
      <alignment vertical="center"/>
    </xf>
    <xf numFmtId="0" fontId="9" fillId="0" borderId="100" xfId="0" applyNumberFormat="1" applyFont="1" applyFill="1" applyBorder="1" applyAlignment="1" applyProtection="1">
      <alignment horizontal="left" vertical="center"/>
    </xf>
    <xf numFmtId="0" fontId="9" fillId="0" borderId="111" xfId="0" applyNumberFormat="1" applyFont="1" applyFill="1" applyBorder="1" applyAlignment="1" applyProtection="1">
      <alignment horizontal="left" vertical="center"/>
    </xf>
    <xf numFmtId="0" fontId="9" fillId="0" borderId="112" xfId="0" applyNumberFormat="1" applyFont="1" applyFill="1" applyBorder="1" applyAlignment="1" applyProtection="1">
      <alignment horizontal="left" vertical="center"/>
    </xf>
    <xf numFmtId="0" fontId="9" fillId="0" borderId="103" xfId="0" applyNumberFormat="1" applyFont="1" applyFill="1" applyBorder="1" applyAlignment="1" applyProtection="1">
      <alignment vertical="center" shrinkToFit="1"/>
    </xf>
    <xf numFmtId="41" fontId="9" fillId="0" borderId="91" xfId="1" applyFont="1" applyFill="1" applyBorder="1">
      <alignment vertical="center"/>
    </xf>
    <xf numFmtId="0" fontId="9" fillId="0" borderId="97" xfId="0" applyNumberFormat="1" applyFont="1" applyFill="1" applyBorder="1" applyAlignment="1" applyProtection="1">
      <alignment vertical="center"/>
    </xf>
    <xf numFmtId="0" fontId="0" fillId="0" borderId="100" xfId="0" applyNumberFormat="1" applyBorder="1">
      <alignment vertical="center"/>
    </xf>
    <xf numFmtId="0" fontId="0" fillId="0" borderId="113" xfId="0" applyNumberFormat="1" applyBorder="1">
      <alignment vertical="center"/>
    </xf>
    <xf numFmtId="0" fontId="0" fillId="0" borderId="113" xfId="0" applyNumberFormat="1" applyFill="1" applyBorder="1">
      <alignment vertical="center"/>
    </xf>
    <xf numFmtId="179" fontId="0" fillId="0" borderId="113" xfId="0" applyNumberFormat="1" applyBorder="1">
      <alignment vertical="center"/>
    </xf>
    <xf numFmtId="0" fontId="0" fillId="0" borderId="114" xfId="0" applyNumberFormat="1" applyBorder="1">
      <alignment vertical="center"/>
    </xf>
  </cellXfs>
  <cellStyles count="4">
    <cellStyle name="백분율" xfId="3" builtinId="5"/>
    <cellStyle name="쉼표 [0]" xfId="1" builtinId="6"/>
    <cellStyle name="표준" xfId="0" builtinId="0"/>
    <cellStyle name="표준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4"/>
  <sheetViews>
    <sheetView view="pageBreakPreview" zoomScale="75" zoomScaleSheetLayoutView="75" workbookViewId="0">
      <selection activeCell="A6" sqref="A6"/>
    </sheetView>
  </sheetViews>
  <sheetFormatPr defaultRowHeight="13.5" x14ac:dyDescent="0.15"/>
  <cols>
    <col min="1" max="1" width="121.44140625" customWidth="1"/>
    <col min="2" max="3" width="0" hidden="1" customWidth="1"/>
    <col min="4" max="4" width="0.33203125" customWidth="1"/>
    <col min="5" max="5" width="8.88671875" customWidth="1"/>
  </cols>
  <sheetData>
    <row r="1" spans="1:1" ht="84.75" customHeight="1" x14ac:dyDescent="0.15">
      <c r="A1" s="1"/>
    </row>
    <row r="2" spans="1:1" ht="30" customHeight="1" x14ac:dyDescent="0.15">
      <c r="A2" s="36" t="s">
        <v>204</v>
      </c>
    </row>
    <row r="3" spans="1:1" ht="30" customHeight="1" x14ac:dyDescent="0.4">
      <c r="A3" s="37" t="s">
        <v>261</v>
      </c>
    </row>
    <row r="4" spans="1:1" ht="30" customHeight="1" x14ac:dyDescent="0.15">
      <c r="A4" s="2"/>
    </row>
    <row r="5" spans="1:1" ht="30" customHeight="1" x14ac:dyDescent="0.3">
      <c r="A5" s="13"/>
    </row>
    <row r="6" spans="1:1" ht="231" customHeight="1" x14ac:dyDescent="0.15">
      <c r="A6" s="121" t="s">
        <v>293</v>
      </c>
    </row>
    <row r="7" spans="1:1" ht="217.5" customHeight="1" x14ac:dyDescent="0.15">
      <c r="A7" s="2"/>
    </row>
    <row r="8" spans="1:1" ht="30" customHeight="1" x14ac:dyDescent="0.15">
      <c r="A8" s="3" t="s">
        <v>84</v>
      </c>
    </row>
    <row r="9" spans="1:1" ht="30" customHeight="1" x14ac:dyDescent="0.15">
      <c r="A9" s="4" t="s">
        <v>207</v>
      </c>
    </row>
    <row r="10" spans="1:1" x14ac:dyDescent="0.15">
      <c r="A10" s="5"/>
    </row>
    <row r="11" spans="1:1" x14ac:dyDescent="0.15">
      <c r="A11" s="5"/>
    </row>
    <row r="12" spans="1:1" x14ac:dyDescent="0.15">
      <c r="A12" s="5"/>
    </row>
    <row r="13" spans="1:1" x14ac:dyDescent="0.15">
      <c r="A13" s="5"/>
    </row>
    <row r="14" spans="1:1" x14ac:dyDescent="0.15">
      <c r="A14" s="5"/>
    </row>
  </sheetData>
  <phoneticPr fontId="19" type="noConversion"/>
  <pageMargins left="0.74803149606299213" right="0.74803149606299213" top="0.98425196850393704" bottom="0.98425196850393704" header="0.51181102362204722" footer="0.51181102362204722"/>
  <pageSetup paperSize="9" scale="80" firstPageNumber="18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2"/>
  <sheetViews>
    <sheetView view="pageBreakPreview" zoomScaleNormal="100" zoomScaleSheetLayoutView="100" workbookViewId="0">
      <selection activeCell="D22" sqref="D22"/>
    </sheetView>
  </sheetViews>
  <sheetFormatPr defaultRowHeight="13.5" x14ac:dyDescent="0.15"/>
  <cols>
    <col min="1" max="1" width="76" customWidth="1"/>
  </cols>
  <sheetData>
    <row r="1" spans="1:1" ht="30" customHeight="1" x14ac:dyDescent="0.3">
      <c r="A1" s="38" t="s">
        <v>69</v>
      </c>
    </row>
    <row r="2" spans="1:1" ht="30" customHeight="1" x14ac:dyDescent="0.15">
      <c r="A2" s="39"/>
    </row>
    <row r="3" spans="1:1" ht="42.75" customHeight="1" x14ac:dyDescent="0.15">
      <c r="A3" s="40" t="s">
        <v>283</v>
      </c>
    </row>
    <row r="4" spans="1:1" ht="30" customHeight="1" x14ac:dyDescent="0.15">
      <c r="A4" s="40"/>
    </row>
    <row r="5" spans="1:1" ht="30" customHeight="1" x14ac:dyDescent="0.15">
      <c r="A5" s="40" t="s">
        <v>262</v>
      </c>
    </row>
    <row r="6" spans="1:1" ht="30" customHeight="1" x14ac:dyDescent="0.15">
      <c r="A6" s="40"/>
    </row>
    <row r="7" spans="1:1" ht="30" customHeight="1" x14ac:dyDescent="0.15">
      <c r="A7" s="103" t="s">
        <v>0</v>
      </c>
    </row>
    <row r="8" spans="1:1" ht="30" customHeight="1" x14ac:dyDescent="0.15">
      <c r="A8" s="40"/>
    </row>
    <row r="9" spans="1:1" ht="30" customHeight="1" x14ac:dyDescent="0.15">
      <c r="A9" s="40" t="s">
        <v>1</v>
      </c>
    </row>
    <row r="10" spans="1:1" ht="30" customHeight="1" x14ac:dyDescent="0.15">
      <c r="A10" s="40" t="s">
        <v>36</v>
      </c>
    </row>
    <row r="11" spans="1:1" ht="30" customHeight="1" x14ac:dyDescent="0.15">
      <c r="A11" s="40"/>
    </row>
    <row r="12" spans="1:1" ht="30" customHeight="1" x14ac:dyDescent="0.15">
      <c r="A12" s="40" t="s">
        <v>152</v>
      </c>
    </row>
    <row r="13" spans="1:1" ht="30" customHeight="1" x14ac:dyDescent="0.15">
      <c r="A13" s="40" t="s">
        <v>91</v>
      </c>
    </row>
    <row r="14" spans="1:1" ht="30" customHeight="1" x14ac:dyDescent="0.15">
      <c r="A14" s="40"/>
    </row>
    <row r="15" spans="1:1" ht="30" customHeight="1" x14ac:dyDescent="0.15">
      <c r="A15" s="40" t="s">
        <v>2</v>
      </c>
    </row>
    <row r="16" spans="1:1" ht="30" customHeight="1" x14ac:dyDescent="0.15">
      <c r="A16" s="40" t="s">
        <v>82</v>
      </c>
    </row>
    <row r="17" spans="1:1" ht="30" customHeight="1" x14ac:dyDescent="0.15">
      <c r="A17" s="40"/>
    </row>
    <row r="18" spans="1:1" ht="30" customHeight="1" x14ac:dyDescent="0.15">
      <c r="A18" s="40" t="s">
        <v>3</v>
      </c>
    </row>
    <row r="19" spans="1:1" ht="30" customHeight="1" x14ac:dyDescent="0.15">
      <c r="A19" s="39" t="s">
        <v>90</v>
      </c>
    </row>
    <row r="20" spans="1:1" ht="14.25" x14ac:dyDescent="0.15">
      <c r="A20" s="31"/>
    </row>
    <row r="21" spans="1:1" ht="14.25" x14ac:dyDescent="0.15">
      <c r="A21" s="32"/>
    </row>
    <row r="22" spans="1:1" ht="20.25" x14ac:dyDescent="0.25">
      <c r="A22" s="33"/>
    </row>
  </sheetData>
  <phoneticPr fontId="19" type="noConversion"/>
  <pageMargins left="1.1023622047244095" right="0.70866141732283472" top="0.74803149606299213" bottom="0.74803149606299213" header="0.31496062992125984" footer="0.31496062992125984"/>
  <pageSetup paperSize="9" firstPageNumber="183" orientation="portrait" useFirstPageNumber="1" r:id="rId1"/>
  <headerFooter>
    <oddFooter>&amp;R참좋은재가노인돌봄센터 (2021. 11.30)</oddFooter>
  </headerFooter>
  <rowBreaks count="1" manualBreakCount="1">
    <brk id="19" max="104857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2"/>
  <sheetViews>
    <sheetView view="pageBreakPreview" zoomScaleNormal="100" zoomScaleSheetLayoutView="100" workbookViewId="0">
      <selection activeCell="H18" sqref="H18"/>
    </sheetView>
  </sheetViews>
  <sheetFormatPr defaultRowHeight="13.5" x14ac:dyDescent="0.15"/>
  <cols>
    <col min="1" max="1" width="14.88671875" style="12" customWidth="1"/>
    <col min="2" max="2" width="15.88671875" style="12" customWidth="1"/>
    <col min="3" max="5" width="13.77734375" style="12" customWidth="1"/>
  </cols>
  <sheetData>
    <row r="1" spans="1:5" ht="39" customHeight="1" x14ac:dyDescent="0.15">
      <c r="A1" s="310" t="s">
        <v>242</v>
      </c>
      <c r="B1" s="310"/>
      <c r="C1" s="310"/>
      <c r="D1" s="310"/>
      <c r="E1" s="310"/>
    </row>
    <row r="2" spans="1:5" ht="20.25" customHeight="1" x14ac:dyDescent="0.15">
      <c r="A2" s="6"/>
      <c r="B2" s="6"/>
      <c r="C2" s="6"/>
      <c r="D2" s="6"/>
      <c r="E2" s="30" t="s">
        <v>108</v>
      </c>
    </row>
    <row r="3" spans="1:5" ht="21" customHeight="1" x14ac:dyDescent="0.15">
      <c r="A3" s="311" t="s">
        <v>95</v>
      </c>
      <c r="B3" s="312"/>
      <c r="C3" s="313"/>
      <c r="D3" s="313"/>
      <c r="E3" s="314"/>
    </row>
    <row r="4" spans="1:5" ht="21" customHeight="1" thickBot="1" x14ac:dyDescent="0.2">
      <c r="A4" s="14" t="s">
        <v>31</v>
      </c>
      <c r="B4" s="79" t="s">
        <v>25</v>
      </c>
      <c r="C4" s="41" t="s">
        <v>236</v>
      </c>
      <c r="D4" s="81" t="s">
        <v>231</v>
      </c>
      <c r="E4" s="80" t="s">
        <v>70</v>
      </c>
    </row>
    <row r="5" spans="1:5" ht="21" customHeight="1" thickTop="1" x14ac:dyDescent="0.15">
      <c r="A5" s="315" t="s">
        <v>73</v>
      </c>
      <c r="B5" s="316"/>
      <c r="C5" s="15">
        <f>C6+C7+C8+C9+C10</f>
        <v>887141000</v>
      </c>
      <c r="D5" s="15">
        <f>D6+D7+D8+D9+D10</f>
        <v>898081000</v>
      </c>
      <c r="E5" s="27">
        <f t="shared" ref="E5:E10" si="0">D5-C5</f>
        <v>10940000</v>
      </c>
    </row>
    <row r="6" spans="1:5" ht="21" customHeight="1" x14ac:dyDescent="0.15">
      <c r="A6" s="34" t="s">
        <v>37</v>
      </c>
      <c r="B6" s="16" t="s">
        <v>37</v>
      </c>
      <c r="C6" s="17">
        <f>세입예산!D6</f>
        <v>875766130</v>
      </c>
      <c r="D6" s="17">
        <f>세입예산!E6</f>
        <v>887290000</v>
      </c>
      <c r="E6" s="18">
        <f t="shared" si="0"/>
        <v>11523870</v>
      </c>
    </row>
    <row r="7" spans="1:5" ht="21" customHeight="1" x14ac:dyDescent="0.15">
      <c r="A7" s="19" t="s">
        <v>39</v>
      </c>
      <c r="B7" s="16" t="s">
        <v>39</v>
      </c>
      <c r="C7" s="17">
        <f>세입예산!D19</f>
        <v>8000000</v>
      </c>
      <c r="D7" s="17">
        <f>세입예산!E19</f>
        <v>8000000</v>
      </c>
      <c r="E7" s="18">
        <f t="shared" si="0"/>
        <v>0</v>
      </c>
    </row>
    <row r="8" spans="1:5" ht="21" customHeight="1" x14ac:dyDescent="0.15">
      <c r="A8" s="19" t="s">
        <v>58</v>
      </c>
      <c r="B8" s="16" t="s">
        <v>58</v>
      </c>
      <c r="C8" s="22">
        <f>세입예산!D23</f>
        <v>1540000</v>
      </c>
      <c r="D8" s="22">
        <f>세입예산!E23</f>
        <v>1540000</v>
      </c>
      <c r="E8" s="18">
        <f t="shared" si="0"/>
        <v>0</v>
      </c>
    </row>
    <row r="9" spans="1:5" ht="21" customHeight="1" x14ac:dyDescent="0.15">
      <c r="A9" s="20" t="s">
        <v>88</v>
      </c>
      <c r="B9" s="21" t="s">
        <v>88</v>
      </c>
      <c r="C9" s="22">
        <f>세입예산!D27</f>
        <v>1212013</v>
      </c>
      <c r="D9" s="22">
        <f>세입예산!E27</f>
        <v>1212013</v>
      </c>
      <c r="E9" s="18">
        <f t="shared" si="0"/>
        <v>0</v>
      </c>
    </row>
    <row r="10" spans="1:5" ht="21" customHeight="1" x14ac:dyDescent="0.15">
      <c r="A10" s="23" t="s">
        <v>81</v>
      </c>
      <c r="B10" s="24" t="s">
        <v>89</v>
      </c>
      <c r="C10" s="25">
        <f>세입예산!D31</f>
        <v>622857</v>
      </c>
      <c r="D10" s="25">
        <f>세입예산!E31</f>
        <v>38987</v>
      </c>
      <c r="E10" s="26">
        <f t="shared" si="0"/>
        <v>-583870</v>
      </c>
    </row>
    <row r="11" spans="1:5" ht="21" customHeight="1" x14ac:dyDescent="0.15">
      <c r="A11" s="7"/>
      <c r="B11" s="7"/>
      <c r="C11" s="8"/>
      <c r="D11" s="9"/>
      <c r="E11" s="10"/>
    </row>
    <row r="12" spans="1:5" ht="21" customHeight="1" x14ac:dyDescent="0.15">
      <c r="A12" s="87"/>
      <c r="B12" s="87"/>
      <c r="C12" s="87"/>
      <c r="D12" s="87"/>
      <c r="E12" s="30" t="s">
        <v>80</v>
      </c>
    </row>
    <row r="13" spans="1:5" ht="21" customHeight="1" x14ac:dyDescent="0.15">
      <c r="A13" s="311" t="s">
        <v>93</v>
      </c>
      <c r="B13" s="312"/>
      <c r="C13" s="313"/>
      <c r="D13" s="313"/>
      <c r="E13" s="314"/>
    </row>
    <row r="14" spans="1:5" ht="21" customHeight="1" thickBot="1" x14ac:dyDescent="0.2">
      <c r="A14" s="14" t="s">
        <v>31</v>
      </c>
      <c r="B14" s="79" t="s">
        <v>25</v>
      </c>
      <c r="C14" s="41" t="s">
        <v>236</v>
      </c>
      <c r="D14" s="81" t="s">
        <v>231</v>
      </c>
      <c r="E14" s="80" t="s">
        <v>70</v>
      </c>
    </row>
    <row r="15" spans="1:5" ht="21" customHeight="1" thickTop="1" x14ac:dyDescent="0.15">
      <c r="A15" s="315" t="s">
        <v>71</v>
      </c>
      <c r="B15" s="316"/>
      <c r="C15" s="204">
        <f>SUM(C16:C22)</f>
        <v>887141000</v>
      </c>
      <c r="D15" s="15">
        <f>SUM(D16:D22)</f>
        <v>898080999.64262009</v>
      </c>
      <c r="E15" s="27">
        <f t="shared" ref="E15:E22" si="1">D15-C15</f>
        <v>10939999.642620087</v>
      </c>
    </row>
    <row r="16" spans="1:5" ht="21" customHeight="1" x14ac:dyDescent="0.15">
      <c r="A16" s="317" t="s">
        <v>19</v>
      </c>
      <c r="B16" s="28" t="s">
        <v>102</v>
      </c>
      <c r="C16" s="205">
        <f>세출예산!D7</f>
        <v>807282702</v>
      </c>
      <c r="D16" s="29">
        <f>세출예산!E7</f>
        <v>805126312.12442005</v>
      </c>
      <c r="E16" s="65">
        <f t="shared" si="1"/>
        <v>-2156389.8755799532</v>
      </c>
    </row>
    <row r="17" spans="1:5" ht="21" customHeight="1" x14ac:dyDescent="0.15">
      <c r="A17" s="317"/>
      <c r="B17" s="28" t="s">
        <v>101</v>
      </c>
      <c r="C17" s="205">
        <f>세출예산!D35</f>
        <v>920000</v>
      </c>
      <c r="D17" s="29">
        <f>세출예산!E35</f>
        <v>780000</v>
      </c>
      <c r="E17" s="65">
        <f t="shared" si="1"/>
        <v>-140000</v>
      </c>
    </row>
    <row r="18" spans="1:5" ht="21" customHeight="1" x14ac:dyDescent="0.15">
      <c r="A18" s="317"/>
      <c r="B18" s="82" t="s">
        <v>106</v>
      </c>
      <c r="C18" s="205">
        <f>세출예산!D45</f>
        <v>18446000</v>
      </c>
      <c r="D18" s="29">
        <f>세출예산!E45</f>
        <v>15351149.998199999</v>
      </c>
      <c r="E18" s="65">
        <f t="shared" si="1"/>
        <v>-3094850.0018000007</v>
      </c>
    </row>
    <row r="19" spans="1:5" ht="21" customHeight="1" x14ac:dyDescent="0.15">
      <c r="A19" s="90" t="s">
        <v>105</v>
      </c>
      <c r="B19" s="28" t="s">
        <v>103</v>
      </c>
      <c r="C19" s="205">
        <f>세출예산!D78</f>
        <v>0</v>
      </c>
      <c r="D19" s="209">
        <f>세출예산!E78</f>
        <v>0</v>
      </c>
      <c r="E19" s="65">
        <f t="shared" si="1"/>
        <v>0</v>
      </c>
    </row>
    <row r="20" spans="1:5" ht="21" customHeight="1" x14ac:dyDescent="0.15">
      <c r="A20" s="90" t="s">
        <v>17</v>
      </c>
      <c r="B20" s="67" t="s">
        <v>100</v>
      </c>
      <c r="C20" s="206">
        <f>세출예산!D82</f>
        <v>58519800</v>
      </c>
      <c r="D20" s="49">
        <f>세출예산!E82</f>
        <v>58651679.519999996</v>
      </c>
      <c r="E20" s="65">
        <f t="shared" si="1"/>
        <v>131879.51999999583</v>
      </c>
    </row>
    <row r="21" spans="1:5" ht="21" customHeight="1" x14ac:dyDescent="0.15">
      <c r="A21" s="90" t="s">
        <v>104</v>
      </c>
      <c r="B21" s="85" t="s">
        <v>104</v>
      </c>
      <c r="C21" s="207">
        <f>세출예산!D135</f>
        <v>400000</v>
      </c>
      <c r="D21" s="54">
        <f>세출예산!E135</f>
        <v>400000</v>
      </c>
      <c r="E21" s="65">
        <f t="shared" si="1"/>
        <v>0</v>
      </c>
    </row>
    <row r="22" spans="1:5" ht="21" customHeight="1" x14ac:dyDescent="0.15">
      <c r="A22" s="83" t="s">
        <v>77</v>
      </c>
      <c r="B22" s="84" t="s">
        <v>77</v>
      </c>
      <c r="C22" s="208">
        <f>세출예산!D138</f>
        <v>1572498</v>
      </c>
      <c r="D22" s="52">
        <f>세출예산!E138</f>
        <v>17771858</v>
      </c>
      <c r="E22" s="91">
        <f t="shared" si="1"/>
        <v>16199360</v>
      </c>
    </row>
  </sheetData>
  <mergeCells count="6">
    <mergeCell ref="A1:E1"/>
    <mergeCell ref="A3:E3"/>
    <mergeCell ref="A5:B5"/>
    <mergeCell ref="A13:E13"/>
    <mergeCell ref="A16:A18"/>
    <mergeCell ref="A15:B15"/>
  </mergeCells>
  <phoneticPr fontId="19" type="noConversion"/>
  <pageMargins left="0.78740157480314965" right="0.74803149606299213" top="0.98425196850393704" bottom="0.98425196850393704" header="0.51181102362204722" footer="0.51181102362204722"/>
  <pageSetup paperSize="9" firstPageNumber="185" orientation="portrait" useFirstPageNumber="1" r:id="rId1"/>
  <headerFooter>
    <oddFooter>&amp;R&amp;"굴림,보통"&amp;9참좋은재가노인돌봄센터 (2021. 11.30)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35"/>
  <sheetViews>
    <sheetView showGridLines="0" view="pageBreakPreview" topLeftCell="A4" zoomScaleNormal="100" zoomScaleSheetLayoutView="100" workbookViewId="0">
      <selection activeCell="A26" sqref="A26:Q35"/>
    </sheetView>
  </sheetViews>
  <sheetFormatPr defaultRowHeight="13.5" x14ac:dyDescent="0.15"/>
  <cols>
    <col min="1" max="1" width="8.33203125" customWidth="1"/>
    <col min="2" max="2" width="9" customWidth="1"/>
    <col min="3" max="3" width="12.88671875" customWidth="1"/>
    <col min="4" max="4" width="11.77734375" style="123" customWidth="1"/>
    <col min="5" max="5" width="12.21875" customWidth="1"/>
    <col min="6" max="6" width="10.6640625" customWidth="1"/>
    <col min="7" max="7" width="7.6640625" style="99" customWidth="1"/>
    <col min="8" max="8" width="18.6640625" customWidth="1"/>
    <col min="9" max="9" width="9.33203125" customWidth="1"/>
    <col min="10" max="10" width="2.77734375" customWidth="1"/>
    <col min="11" max="11" width="2.21875" customWidth="1"/>
    <col min="12" max="12" width="3.21875" customWidth="1"/>
    <col min="13" max="16" width="2.77734375" customWidth="1"/>
    <col min="17" max="17" width="11.88671875" customWidth="1"/>
    <col min="19" max="19" width="13.77734375" bestFit="1" customWidth="1"/>
    <col min="20" max="20" width="14.77734375" style="102" customWidth="1"/>
  </cols>
  <sheetData>
    <row r="1" spans="1:21" ht="20.100000000000001" customHeight="1" x14ac:dyDescent="0.15">
      <c r="A1" s="455" t="s">
        <v>241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  <c r="Q1" s="457"/>
    </row>
    <row r="2" spans="1:21" ht="20.100000000000001" customHeight="1" x14ac:dyDescent="0.15">
      <c r="A2" s="458" t="s">
        <v>218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459"/>
    </row>
    <row r="3" spans="1:21" ht="20.100000000000001" customHeight="1" x14ac:dyDescent="0.15">
      <c r="A3" s="460" t="s">
        <v>27</v>
      </c>
      <c r="B3" s="318"/>
      <c r="C3" s="319"/>
      <c r="D3" s="320" t="s">
        <v>236</v>
      </c>
      <c r="E3" s="320" t="s">
        <v>231</v>
      </c>
      <c r="F3" s="322" t="s">
        <v>70</v>
      </c>
      <c r="G3" s="322"/>
      <c r="H3" s="323" t="s">
        <v>38</v>
      </c>
      <c r="I3" s="324"/>
      <c r="J3" s="324"/>
      <c r="K3" s="324"/>
      <c r="L3" s="324"/>
      <c r="M3" s="324"/>
      <c r="N3" s="324"/>
      <c r="O3" s="324"/>
      <c r="P3" s="324"/>
      <c r="Q3" s="461"/>
    </row>
    <row r="4" spans="1:21" ht="20.100000000000001" customHeight="1" thickBot="1" x14ac:dyDescent="0.2">
      <c r="A4" s="462" t="s">
        <v>18</v>
      </c>
      <c r="B4" s="64" t="s">
        <v>15</v>
      </c>
      <c r="C4" s="64" t="s">
        <v>34</v>
      </c>
      <c r="D4" s="321"/>
      <c r="E4" s="321"/>
      <c r="F4" s="64" t="s">
        <v>24</v>
      </c>
      <c r="G4" s="92" t="s">
        <v>29</v>
      </c>
      <c r="H4" s="325"/>
      <c r="I4" s="326"/>
      <c r="J4" s="326"/>
      <c r="K4" s="326"/>
      <c r="L4" s="326"/>
      <c r="M4" s="326"/>
      <c r="N4" s="326"/>
      <c r="O4" s="326"/>
      <c r="P4" s="326"/>
      <c r="Q4" s="463"/>
    </row>
    <row r="5" spans="1:21" ht="20.100000000000001" customHeight="1" thickTop="1" x14ac:dyDescent="0.15">
      <c r="A5" s="464" t="s">
        <v>32</v>
      </c>
      <c r="B5" s="328"/>
      <c r="C5" s="329"/>
      <c r="D5" s="72">
        <f>SUM(D6,D19,D23,D27,D31)</f>
        <v>887141000</v>
      </c>
      <c r="E5" s="72">
        <f>SUM(E6,E19,E23,E27,E31)</f>
        <v>898081000</v>
      </c>
      <c r="F5" s="72">
        <f>E5-D5</f>
        <v>10940000</v>
      </c>
      <c r="G5" s="93">
        <f>E5/D5*100</f>
        <v>101.23317488426305</v>
      </c>
      <c r="H5" s="73"/>
      <c r="I5" s="42"/>
      <c r="J5" s="42"/>
      <c r="K5" s="42"/>
      <c r="L5" s="42"/>
      <c r="M5" s="42"/>
      <c r="N5" s="42"/>
      <c r="O5" s="42"/>
      <c r="P5" s="74"/>
      <c r="Q5" s="465"/>
    </row>
    <row r="6" spans="1:21" ht="20.100000000000001" customHeight="1" x14ac:dyDescent="0.15">
      <c r="A6" s="466" t="s">
        <v>37</v>
      </c>
      <c r="B6" s="330"/>
      <c r="C6" s="331"/>
      <c r="D6" s="75">
        <f>D7</f>
        <v>875766130</v>
      </c>
      <c r="E6" s="75">
        <f>E7</f>
        <v>887290000</v>
      </c>
      <c r="F6" s="75">
        <f>E6-D6</f>
        <v>11523870</v>
      </c>
      <c r="G6" s="94">
        <f>E6/D6*100</f>
        <v>101.31586157596664</v>
      </c>
      <c r="H6" s="60"/>
      <c r="I6" s="43" t="s">
        <v>112</v>
      </c>
      <c r="J6" s="43"/>
      <c r="K6" s="43"/>
      <c r="L6" s="43"/>
      <c r="M6" s="43"/>
      <c r="N6" s="43"/>
      <c r="O6" s="43"/>
      <c r="P6" s="76"/>
      <c r="Q6" s="467"/>
    </row>
    <row r="7" spans="1:21" ht="20.100000000000001" customHeight="1" x14ac:dyDescent="0.15">
      <c r="A7" s="468"/>
      <c r="B7" s="332" t="s">
        <v>37</v>
      </c>
      <c r="C7" s="331"/>
      <c r="D7" s="66">
        <f>D8+D16</f>
        <v>875766130</v>
      </c>
      <c r="E7" s="66">
        <f>E8+E16</f>
        <v>887290000</v>
      </c>
      <c r="F7" s="66">
        <f>E7-D7</f>
        <v>11523870</v>
      </c>
      <c r="G7" s="95">
        <f>E7/D7*100</f>
        <v>101.31586157596664</v>
      </c>
      <c r="H7" s="60"/>
      <c r="I7" s="43"/>
      <c r="J7" s="43"/>
      <c r="K7" s="43"/>
      <c r="L7" s="43"/>
      <c r="M7" s="43"/>
      <c r="N7" s="43"/>
      <c r="O7" s="43"/>
      <c r="P7" s="76"/>
      <c r="Q7" s="467"/>
    </row>
    <row r="8" spans="1:21" ht="18.75" customHeight="1" x14ac:dyDescent="0.15">
      <c r="A8" s="468"/>
      <c r="B8" s="333"/>
      <c r="C8" s="68" t="s">
        <v>123</v>
      </c>
      <c r="D8" s="54">
        <v>875766130</v>
      </c>
      <c r="E8" s="89">
        <f>Q8</f>
        <v>887290000</v>
      </c>
      <c r="F8" s="53">
        <f>E8-D8</f>
        <v>11523870</v>
      </c>
      <c r="G8" s="96">
        <f>E8/D8*100</f>
        <v>101.31586157596664</v>
      </c>
      <c r="H8" s="106" t="s">
        <v>212</v>
      </c>
      <c r="I8" s="44"/>
      <c r="J8" s="44"/>
      <c r="K8" s="44"/>
      <c r="L8" s="44"/>
      <c r="M8" s="44"/>
      <c r="N8" s="44"/>
      <c r="O8" s="44"/>
      <c r="P8" s="77"/>
      <c r="Q8" s="469">
        <f>Q9++Q10+Q12+Q13+Q14+Q15</f>
        <v>887290000</v>
      </c>
      <c r="S8" s="107"/>
    </row>
    <row r="9" spans="1:21" ht="20.100000000000001" customHeight="1" x14ac:dyDescent="0.15">
      <c r="A9" s="468"/>
      <c r="B9" s="333"/>
      <c r="C9" s="86"/>
      <c r="D9" s="46"/>
      <c r="E9" s="61"/>
      <c r="F9" s="47"/>
      <c r="G9" s="97"/>
      <c r="H9" s="48" t="s">
        <v>155</v>
      </c>
      <c r="I9" s="45">
        <v>785094000</v>
      </c>
      <c r="J9" s="45" t="s">
        <v>111</v>
      </c>
      <c r="K9" s="45"/>
      <c r="L9" s="45"/>
      <c r="M9" s="45"/>
      <c r="N9" s="45"/>
      <c r="O9" s="45"/>
      <c r="P9" s="69"/>
      <c r="Q9" s="470">
        <f>I9</f>
        <v>785094000</v>
      </c>
      <c r="S9" s="108"/>
    </row>
    <row r="10" spans="1:21" ht="20.100000000000001" customHeight="1" x14ac:dyDescent="0.15">
      <c r="A10" s="468"/>
      <c r="B10" s="333"/>
      <c r="C10" s="86"/>
      <c r="D10" s="46"/>
      <c r="E10" s="61"/>
      <c r="F10" s="47"/>
      <c r="G10" s="97"/>
      <c r="H10" s="48" t="s">
        <v>227</v>
      </c>
      <c r="I10" s="45"/>
      <c r="J10" s="45"/>
      <c r="K10" s="45"/>
      <c r="L10" s="45"/>
      <c r="M10" s="45"/>
      <c r="N10" s="45"/>
      <c r="O10" s="45"/>
      <c r="P10" s="69"/>
      <c r="Q10" s="470">
        <v>33160000</v>
      </c>
      <c r="S10" s="108"/>
    </row>
    <row r="11" spans="1:21" ht="20.100000000000001" customHeight="1" x14ac:dyDescent="0.15">
      <c r="A11" s="468"/>
      <c r="B11" s="333"/>
      <c r="C11" s="86"/>
      <c r="D11" s="46"/>
      <c r="E11" s="61"/>
      <c r="F11" s="47"/>
      <c r="G11" s="97"/>
      <c r="H11" s="48" t="s">
        <v>127</v>
      </c>
      <c r="I11" s="45"/>
      <c r="J11" s="45"/>
      <c r="K11" s="45"/>
      <c r="L11" s="45"/>
      <c r="M11" s="45"/>
      <c r="N11" s="45"/>
      <c r="O11" s="45"/>
      <c r="P11" s="69"/>
      <c r="Q11" s="470"/>
      <c r="S11" s="107"/>
    </row>
    <row r="12" spans="1:21" ht="20.100000000000001" customHeight="1" x14ac:dyDescent="0.15">
      <c r="A12" s="468"/>
      <c r="B12" s="333"/>
      <c r="C12" s="86"/>
      <c r="D12" s="46"/>
      <c r="E12" s="61"/>
      <c r="F12" s="47"/>
      <c r="G12" s="97"/>
      <c r="H12" s="48" t="s">
        <v>125</v>
      </c>
      <c r="I12" s="45">
        <v>6000</v>
      </c>
      <c r="J12" s="45" t="s">
        <v>5</v>
      </c>
      <c r="K12" s="45" t="s">
        <v>159</v>
      </c>
      <c r="L12" s="45">
        <v>658</v>
      </c>
      <c r="M12" s="45" t="s">
        <v>130</v>
      </c>
      <c r="N12" s="45" t="s">
        <v>13</v>
      </c>
      <c r="O12" s="45">
        <v>12</v>
      </c>
      <c r="P12" s="69" t="s">
        <v>9</v>
      </c>
      <c r="Q12" s="470">
        <f>I12*L12*O12</f>
        <v>47376000</v>
      </c>
    </row>
    <row r="13" spans="1:21" ht="20.100000000000001" customHeight="1" x14ac:dyDescent="0.15">
      <c r="A13" s="468"/>
      <c r="B13" s="333"/>
      <c r="C13" s="86"/>
      <c r="D13" s="46"/>
      <c r="E13" s="61"/>
      <c r="F13" s="47"/>
      <c r="G13" s="97"/>
      <c r="H13" s="48" t="s">
        <v>158</v>
      </c>
      <c r="I13" s="45">
        <v>6000000</v>
      </c>
      <c r="J13" s="45" t="s">
        <v>111</v>
      </c>
      <c r="K13" s="45" t="s">
        <v>13</v>
      </c>
      <c r="L13" s="45"/>
      <c r="M13" s="45"/>
      <c r="N13" s="45"/>
      <c r="O13" s="45">
        <v>2</v>
      </c>
      <c r="P13" s="69" t="s">
        <v>109</v>
      </c>
      <c r="Q13" s="470">
        <f>I13*O13</f>
        <v>12000000</v>
      </c>
      <c r="U13" s="101"/>
    </row>
    <row r="14" spans="1:21" ht="20.100000000000001" customHeight="1" x14ac:dyDescent="0.15">
      <c r="A14" s="468"/>
      <c r="B14" s="333"/>
      <c r="C14" s="86"/>
      <c r="D14" s="46"/>
      <c r="E14" s="61"/>
      <c r="F14" s="47"/>
      <c r="G14" s="97"/>
      <c r="H14" s="48" t="s">
        <v>217</v>
      </c>
      <c r="I14" s="45">
        <v>20000</v>
      </c>
      <c r="J14" s="45" t="s">
        <v>213</v>
      </c>
      <c r="K14" s="45" t="s">
        <v>13</v>
      </c>
      <c r="L14" s="45">
        <v>42</v>
      </c>
      <c r="M14" s="45" t="s">
        <v>215</v>
      </c>
      <c r="N14" s="45" t="s">
        <v>13</v>
      </c>
      <c r="O14" s="45">
        <v>9</v>
      </c>
      <c r="P14" s="69" t="s">
        <v>214</v>
      </c>
      <c r="Q14" s="470">
        <f>I14*L14*O14</f>
        <v>7560000</v>
      </c>
      <c r="U14" s="101"/>
    </row>
    <row r="15" spans="1:21" ht="20.100000000000001" customHeight="1" x14ac:dyDescent="0.15">
      <c r="A15" s="468"/>
      <c r="B15" s="333"/>
      <c r="C15" s="86"/>
      <c r="D15" s="46"/>
      <c r="E15" s="61"/>
      <c r="F15" s="47"/>
      <c r="G15" s="97"/>
      <c r="H15" s="48" t="s">
        <v>216</v>
      </c>
      <c r="I15" s="45">
        <v>50000</v>
      </c>
      <c r="J15" s="45" t="s">
        <v>213</v>
      </c>
      <c r="K15" s="45" t="s">
        <v>13</v>
      </c>
      <c r="L15" s="45">
        <v>42</v>
      </c>
      <c r="M15" s="45" t="s">
        <v>215</v>
      </c>
      <c r="N15" s="45"/>
      <c r="O15" s="45">
        <v>1</v>
      </c>
      <c r="P15" s="69" t="s">
        <v>219</v>
      </c>
      <c r="Q15" s="470">
        <f>I15*L15*O15</f>
        <v>2100000</v>
      </c>
      <c r="U15" s="101"/>
    </row>
    <row r="16" spans="1:21" ht="20.100000000000001" customHeight="1" x14ac:dyDescent="0.15">
      <c r="A16" s="468"/>
      <c r="B16" s="333"/>
      <c r="C16" s="68" t="s">
        <v>131</v>
      </c>
      <c r="D16" s="54"/>
      <c r="E16" s="89">
        <f>Q16</f>
        <v>0</v>
      </c>
      <c r="F16" s="53">
        <f>E16-D16</f>
        <v>0</v>
      </c>
      <c r="G16" s="96">
        <v>0</v>
      </c>
      <c r="H16" s="55" t="s">
        <v>131</v>
      </c>
      <c r="I16" s="44"/>
      <c r="J16" s="44"/>
      <c r="K16" s="44"/>
      <c r="L16" s="44"/>
      <c r="M16" s="44"/>
      <c r="N16" s="44"/>
      <c r="O16" s="44"/>
      <c r="P16" s="77"/>
      <c r="Q16" s="469">
        <f>Q17+Q18</f>
        <v>0</v>
      </c>
      <c r="S16" s="102"/>
    </row>
    <row r="17" spans="1:18" ht="20.100000000000001" customHeight="1" x14ac:dyDescent="0.15">
      <c r="A17" s="468"/>
      <c r="B17" s="333"/>
      <c r="C17" s="86"/>
      <c r="D17" s="46"/>
      <c r="E17" s="61"/>
      <c r="F17" s="47"/>
      <c r="G17" s="97"/>
      <c r="H17" s="48" t="s">
        <v>132</v>
      </c>
      <c r="I17" s="45">
        <f>I8</f>
        <v>0</v>
      </c>
      <c r="J17" s="45" t="s">
        <v>111</v>
      </c>
      <c r="K17" s="45"/>
      <c r="L17" s="45"/>
      <c r="M17" s="45"/>
      <c r="N17" s="45" t="s">
        <v>13</v>
      </c>
      <c r="O17" s="45">
        <v>0</v>
      </c>
      <c r="P17" s="69" t="s">
        <v>109</v>
      </c>
      <c r="Q17" s="470">
        <f>I17*O17</f>
        <v>0</v>
      </c>
    </row>
    <row r="18" spans="1:18" ht="20.100000000000001" customHeight="1" x14ac:dyDescent="0.15">
      <c r="A18" s="471"/>
      <c r="B18" s="62"/>
      <c r="C18" s="56"/>
      <c r="D18" s="49"/>
      <c r="E18" s="88"/>
      <c r="F18" s="57"/>
      <c r="G18" s="98"/>
      <c r="H18" s="58" t="s">
        <v>133</v>
      </c>
      <c r="I18" s="50">
        <v>0</v>
      </c>
      <c r="J18" s="45" t="s">
        <v>111</v>
      </c>
      <c r="K18" s="45"/>
      <c r="L18" s="45"/>
      <c r="M18" s="45"/>
      <c r="N18" s="50" t="s">
        <v>13</v>
      </c>
      <c r="O18" s="50">
        <v>0</v>
      </c>
      <c r="P18" s="74" t="s">
        <v>109</v>
      </c>
      <c r="Q18" s="472">
        <f>I18*O18</f>
        <v>0</v>
      </c>
    </row>
    <row r="19" spans="1:18" ht="20.100000000000001" customHeight="1" x14ac:dyDescent="0.15">
      <c r="A19" s="473" t="s">
        <v>39</v>
      </c>
      <c r="B19" s="317"/>
      <c r="C19" s="317"/>
      <c r="D19" s="122">
        <f>D20</f>
        <v>8000000</v>
      </c>
      <c r="E19" s="71">
        <f>E20</f>
        <v>8000000</v>
      </c>
      <c r="F19" s="75">
        <f>E19-D19</f>
        <v>0</v>
      </c>
      <c r="G19" s="94">
        <f t="shared" ref="G19:G24" si="0">E19/D19*100</f>
        <v>100</v>
      </c>
      <c r="H19" s="58"/>
      <c r="I19" s="50"/>
      <c r="J19" s="43"/>
      <c r="K19" s="43"/>
      <c r="L19" s="43"/>
      <c r="M19" s="43"/>
      <c r="N19" s="43"/>
      <c r="O19" s="50"/>
      <c r="P19" s="74"/>
      <c r="Q19" s="467"/>
    </row>
    <row r="20" spans="1:18" ht="20.100000000000001" customHeight="1" x14ac:dyDescent="0.15">
      <c r="A20" s="474"/>
      <c r="B20" s="335" t="s">
        <v>39</v>
      </c>
      <c r="C20" s="331"/>
      <c r="D20" s="49">
        <v>8000000</v>
      </c>
      <c r="E20" s="49">
        <f>SUM(Q21:Q22)</f>
        <v>8000000</v>
      </c>
      <c r="F20" s="66">
        <f>E20-D20</f>
        <v>0</v>
      </c>
      <c r="G20" s="95">
        <f t="shared" si="0"/>
        <v>100</v>
      </c>
      <c r="H20" s="58"/>
      <c r="I20" s="50"/>
      <c r="J20" s="43"/>
      <c r="K20" s="43"/>
      <c r="L20" s="43"/>
      <c r="M20" s="43"/>
      <c r="N20" s="43"/>
      <c r="O20" s="50"/>
      <c r="P20" s="74"/>
      <c r="Q20" s="467"/>
    </row>
    <row r="21" spans="1:18" ht="20.100000000000001" customHeight="1" x14ac:dyDescent="0.15">
      <c r="A21" s="475"/>
      <c r="B21" s="105"/>
      <c r="C21" s="63" t="s">
        <v>41</v>
      </c>
      <c r="D21" s="35">
        <v>4000000</v>
      </c>
      <c r="E21" s="35">
        <f>Q21</f>
        <v>4000000</v>
      </c>
      <c r="F21" s="66">
        <f>E21-D21</f>
        <v>0</v>
      </c>
      <c r="G21" s="95">
        <f t="shared" si="0"/>
        <v>100</v>
      </c>
      <c r="H21" s="60" t="s">
        <v>188</v>
      </c>
      <c r="I21" s="43">
        <v>4000000</v>
      </c>
      <c r="J21" s="43" t="s">
        <v>5</v>
      </c>
      <c r="K21" s="43"/>
      <c r="L21" s="43"/>
      <c r="M21" s="43"/>
      <c r="N21" s="43"/>
      <c r="O21" s="43">
        <v>1</v>
      </c>
      <c r="P21" s="76" t="s">
        <v>109</v>
      </c>
      <c r="Q21" s="476">
        <f>I21*O21</f>
        <v>4000000</v>
      </c>
      <c r="R21" s="70"/>
    </row>
    <row r="22" spans="1:18" ht="20.100000000000001" customHeight="1" x14ac:dyDescent="0.15">
      <c r="A22" s="477"/>
      <c r="B22" s="104"/>
      <c r="C22" s="309" t="s">
        <v>43</v>
      </c>
      <c r="D22" s="46">
        <v>4000000</v>
      </c>
      <c r="E22" s="46">
        <f>Q22</f>
        <v>4000000</v>
      </c>
      <c r="F22" s="47">
        <f>E22-D22</f>
        <v>0</v>
      </c>
      <c r="G22" s="100">
        <f t="shared" si="0"/>
        <v>100</v>
      </c>
      <c r="H22" s="48" t="s">
        <v>43</v>
      </c>
      <c r="I22" s="45">
        <v>400000</v>
      </c>
      <c r="J22" s="45" t="s">
        <v>5</v>
      </c>
      <c r="K22" s="45"/>
      <c r="L22" s="45"/>
      <c r="M22" s="45"/>
      <c r="N22" s="45"/>
      <c r="O22" s="45">
        <v>10</v>
      </c>
      <c r="P22" s="45" t="s">
        <v>14</v>
      </c>
      <c r="Q22" s="476">
        <f>I22*O22</f>
        <v>4000000</v>
      </c>
    </row>
    <row r="23" spans="1:18" ht="20.100000000000001" customHeight="1" x14ac:dyDescent="0.15">
      <c r="A23" s="473" t="s">
        <v>12</v>
      </c>
      <c r="B23" s="334"/>
      <c r="C23" s="334"/>
      <c r="D23" s="71">
        <f>D24</f>
        <v>1540000</v>
      </c>
      <c r="E23" s="71">
        <f>E24</f>
        <v>1540000</v>
      </c>
      <c r="F23" s="75">
        <f>F24</f>
        <v>0</v>
      </c>
      <c r="G23" s="94">
        <f t="shared" si="0"/>
        <v>100</v>
      </c>
      <c r="H23" s="60"/>
      <c r="I23" s="43"/>
      <c r="J23" s="43"/>
      <c r="K23" s="43"/>
      <c r="L23" s="43"/>
      <c r="M23" s="43"/>
      <c r="N23" s="43"/>
      <c r="O23" s="43"/>
      <c r="P23" s="76"/>
      <c r="Q23" s="467"/>
    </row>
    <row r="24" spans="1:18" ht="20.100000000000001" customHeight="1" x14ac:dyDescent="0.15">
      <c r="A24" s="478"/>
      <c r="B24" s="330" t="s">
        <v>12</v>
      </c>
      <c r="C24" s="331"/>
      <c r="D24" s="49">
        <f>D25+D26</f>
        <v>1540000</v>
      </c>
      <c r="E24" s="49">
        <f>E25+E26</f>
        <v>1540000</v>
      </c>
      <c r="F24" s="66">
        <f>E24-D24</f>
        <v>0</v>
      </c>
      <c r="G24" s="95">
        <f t="shared" si="0"/>
        <v>100</v>
      </c>
      <c r="H24" s="60"/>
      <c r="I24" s="43"/>
      <c r="J24" s="43"/>
      <c r="K24" s="43"/>
      <c r="L24" s="43"/>
      <c r="M24" s="43"/>
      <c r="N24" s="43"/>
      <c r="O24" s="43"/>
      <c r="P24" s="76"/>
      <c r="Q24" s="467"/>
    </row>
    <row r="25" spans="1:18" ht="20.100000000000001" customHeight="1" thickBot="1" x14ac:dyDescent="0.2">
      <c r="A25" s="479"/>
      <c r="B25" s="480"/>
      <c r="C25" s="481" t="s">
        <v>156</v>
      </c>
      <c r="D25" s="482">
        <v>540000</v>
      </c>
      <c r="E25" s="482">
        <f>Q25</f>
        <v>540000</v>
      </c>
      <c r="F25" s="483">
        <f t="shared" ref="F25:F34" si="1">E25-D25</f>
        <v>0</v>
      </c>
      <c r="G25" s="484">
        <v>0</v>
      </c>
      <c r="H25" s="485" t="s">
        <v>156</v>
      </c>
      <c r="I25" s="486">
        <v>270000</v>
      </c>
      <c r="J25" s="486" t="s">
        <v>5</v>
      </c>
      <c r="K25" s="486"/>
      <c r="L25" s="486"/>
      <c r="M25" s="486"/>
      <c r="N25" s="486"/>
      <c r="O25" s="486">
        <v>2</v>
      </c>
      <c r="P25" s="486" t="s">
        <v>14</v>
      </c>
      <c r="Q25" s="487">
        <f>I25*O25</f>
        <v>540000</v>
      </c>
    </row>
    <row r="26" spans="1:18" ht="20.100000000000001" customHeight="1" x14ac:dyDescent="0.15">
      <c r="A26" s="488"/>
      <c r="B26" s="489"/>
      <c r="C26" s="490" t="s">
        <v>157</v>
      </c>
      <c r="D26" s="491">
        <v>1000000</v>
      </c>
      <c r="E26" s="491">
        <f>Q26</f>
        <v>1000000</v>
      </c>
      <c r="F26" s="492">
        <f t="shared" si="1"/>
        <v>0</v>
      </c>
      <c r="G26" s="493">
        <v>0</v>
      </c>
      <c r="H26" s="494" t="s">
        <v>134</v>
      </c>
      <c r="I26" s="495">
        <v>500000</v>
      </c>
      <c r="J26" s="495" t="s">
        <v>111</v>
      </c>
      <c r="K26" s="495"/>
      <c r="L26" s="495"/>
      <c r="M26" s="495"/>
      <c r="N26" s="495"/>
      <c r="O26" s="495">
        <v>2</v>
      </c>
      <c r="P26" s="495" t="s">
        <v>109</v>
      </c>
      <c r="Q26" s="496">
        <f>I26*O26</f>
        <v>1000000</v>
      </c>
    </row>
    <row r="27" spans="1:18" ht="20.100000000000001" customHeight="1" x14ac:dyDescent="0.15">
      <c r="A27" s="466" t="s">
        <v>11</v>
      </c>
      <c r="B27" s="330"/>
      <c r="C27" s="331"/>
      <c r="D27" s="71">
        <f>D28</f>
        <v>1212013</v>
      </c>
      <c r="E27" s="71">
        <f>E28</f>
        <v>1212013</v>
      </c>
      <c r="F27" s="75">
        <f t="shared" si="1"/>
        <v>0</v>
      </c>
      <c r="G27" s="94">
        <v>0</v>
      </c>
      <c r="H27" s="109"/>
      <c r="I27" s="51"/>
      <c r="J27" s="51"/>
      <c r="K27" s="51"/>
      <c r="L27" s="51"/>
      <c r="M27" s="51"/>
      <c r="N27" s="51"/>
      <c r="O27" s="51"/>
      <c r="P27" s="76"/>
      <c r="Q27" s="497"/>
    </row>
    <row r="28" spans="1:18" ht="20.100000000000001" customHeight="1" x14ac:dyDescent="0.15">
      <c r="A28" s="505"/>
      <c r="B28" s="332" t="s">
        <v>11</v>
      </c>
      <c r="C28" s="331"/>
      <c r="D28" s="35">
        <v>1212013</v>
      </c>
      <c r="E28" s="35">
        <f>E29+E30</f>
        <v>1212013</v>
      </c>
      <c r="F28" s="66">
        <f t="shared" si="1"/>
        <v>0</v>
      </c>
      <c r="G28" s="95">
        <v>0</v>
      </c>
      <c r="H28" s="60"/>
      <c r="I28" s="43"/>
      <c r="J28" s="43"/>
      <c r="K28" s="43"/>
      <c r="L28" s="43"/>
      <c r="M28" s="43"/>
      <c r="N28" s="43"/>
      <c r="O28" s="43"/>
      <c r="P28" s="76"/>
      <c r="Q28" s="497"/>
    </row>
    <row r="29" spans="1:18" ht="20.100000000000001" customHeight="1" x14ac:dyDescent="0.15">
      <c r="A29" s="475"/>
      <c r="B29" s="333"/>
      <c r="C29" s="56" t="s">
        <v>51</v>
      </c>
      <c r="D29" s="49">
        <v>0</v>
      </c>
      <c r="E29" s="49">
        <f>I29</f>
        <v>0</v>
      </c>
      <c r="F29" s="57">
        <f t="shared" si="1"/>
        <v>0</v>
      </c>
      <c r="G29" s="100">
        <v>0</v>
      </c>
      <c r="H29" s="58" t="s">
        <v>99</v>
      </c>
      <c r="I29" s="50">
        <v>0</v>
      </c>
      <c r="J29" s="50" t="s">
        <v>5</v>
      </c>
      <c r="K29" s="50"/>
      <c r="L29" s="50"/>
      <c r="M29" s="50"/>
      <c r="N29" s="50"/>
      <c r="O29" s="50">
        <v>0</v>
      </c>
      <c r="P29" s="50" t="s">
        <v>14</v>
      </c>
      <c r="Q29" s="504">
        <f>I29*O29</f>
        <v>0</v>
      </c>
    </row>
    <row r="30" spans="1:18" ht="20.100000000000001" customHeight="1" x14ac:dyDescent="0.15">
      <c r="A30" s="477"/>
      <c r="B30" s="336"/>
      <c r="C30" s="309" t="s">
        <v>75</v>
      </c>
      <c r="D30" s="35">
        <v>1212013</v>
      </c>
      <c r="E30" s="35">
        <f>I30</f>
        <v>1212013</v>
      </c>
      <c r="F30" s="66">
        <f t="shared" si="1"/>
        <v>0</v>
      </c>
      <c r="G30" s="95">
        <v>0</v>
      </c>
      <c r="H30" s="60" t="s">
        <v>75</v>
      </c>
      <c r="I30" s="43">
        <v>1212013</v>
      </c>
      <c r="J30" s="43" t="s">
        <v>5</v>
      </c>
      <c r="K30" s="43"/>
      <c r="L30" s="43"/>
      <c r="M30" s="43"/>
      <c r="N30" s="43"/>
      <c r="O30" s="43">
        <v>1</v>
      </c>
      <c r="P30" s="43" t="s">
        <v>14</v>
      </c>
      <c r="Q30" s="497">
        <f>I30*O30</f>
        <v>1212013</v>
      </c>
    </row>
    <row r="31" spans="1:18" ht="20.100000000000001" customHeight="1" x14ac:dyDescent="0.15">
      <c r="A31" s="473" t="s">
        <v>23</v>
      </c>
      <c r="B31" s="334"/>
      <c r="C31" s="334"/>
      <c r="D31" s="75">
        <f>D32</f>
        <v>622857</v>
      </c>
      <c r="E31" s="75">
        <f>E32</f>
        <v>38987</v>
      </c>
      <c r="F31" s="75">
        <f t="shared" si="1"/>
        <v>-583870</v>
      </c>
      <c r="G31" s="94">
        <f>E31/D31*100</f>
        <v>6.2593821695830663</v>
      </c>
      <c r="H31" s="60"/>
      <c r="I31" s="43"/>
      <c r="J31" s="43"/>
      <c r="K31" s="43"/>
      <c r="L31" s="43"/>
      <c r="M31" s="43"/>
      <c r="N31" s="43"/>
      <c r="O31" s="43"/>
      <c r="P31" s="78"/>
      <c r="Q31" s="467"/>
    </row>
    <row r="32" spans="1:18" ht="20.100000000000001" customHeight="1" x14ac:dyDescent="0.15">
      <c r="A32" s="498"/>
      <c r="B32" s="335" t="s">
        <v>23</v>
      </c>
      <c r="C32" s="335"/>
      <c r="D32" s="66">
        <f>D33+D34</f>
        <v>622857</v>
      </c>
      <c r="E32" s="66">
        <f>E33+E34</f>
        <v>38987</v>
      </c>
      <c r="F32" s="66">
        <f t="shared" si="1"/>
        <v>-583870</v>
      </c>
      <c r="G32" s="95">
        <f>E32/D32*100</f>
        <v>6.2593821695830663</v>
      </c>
      <c r="H32" s="109"/>
      <c r="I32" s="51"/>
      <c r="J32" s="51"/>
      <c r="K32" s="51"/>
      <c r="L32" s="51"/>
      <c r="M32" s="51"/>
      <c r="N32" s="51"/>
      <c r="O32" s="51"/>
      <c r="P32" s="76"/>
      <c r="Q32" s="467"/>
    </row>
    <row r="33" spans="1:18" ht="20.100000000000001" customHeight="1" x14ac:dyDescent="0.15">
      <c r="A33" s="498"/>
      <c r="B33" s="59"/>
      <c r="C33" s="56" t="s">
        <v>68</v>
      </c>
      <c r="D33" s="53">
        <v>39437</v>
      </c>
      <c r="E33" s="35">
        <f>Q33</f>
        <v>38987</v>
      </c>
      <c r="F33" s="66">
        <f t="shared" si="1"/>
        <v>-450</v>
      </c>
      <c r="G33" s="95">
        <f>E33/D33*100</f>
        <v>98.858939574511254</v>
      </c>
      <c r="H33" s="55" t="s">
        <v>85</v>
      </c>
      <c r="I33" s="43">
        <v>19494</v>
      </c>
      <c r="J33" s="44" t="s">
        <v>5</v>
      </c>
      <c r="K33" s="44"/>
      <c r="L33" s="44"/>
      <c r="M33" s="44"/>
      <c r="N33" s="44"/>
      <c r="O33" s="44">
        <v>2</v>
      </c>
      <c r="P33" s="44" t="s">
        <v>14</v>
      </c>
      <c r="Q33" s="499">
        <f>I33*O33-1</f>
        <v>38987</v>
      </c>
      <c r="R33" s="127"/>
    </row>
    <row r="34" spans="1:18" ht="20.100000000000001" customHeight="1" thickBot="1" x14ac:dyDescent="0.2">
      <c r="A34" s="500"/>
      <c r="B34" s="501"/>
      <c r="C34" s="502" t="s">
        <v>110</v>
      </c>
      <c r="D34" s="483">
        <v>583420</v>
      </c>
      <c r="E34" s="482">
        <f>Q34</f>
        <v>0</v>
      </c>
      <c r="F34" s="483">
        <f t="shared" si="1"/>
        <v>-583420</v>
      </c>
      <c r="G34" s="484">
        <f>E34/D34*100</f>
        <v>0</v>
      </c>
      <c r="H34" s="485" t="s">
        <v>187</v>
      </c>
      <c r="I34" s="486">
        <v>0</v>
      </c>
      <c r="J34" s="486" t="s">
        <v>198</v>
      </c>
      <c r="K34" s="486"/>
      <c r="L34" s="486">
        <v>0</v>
      </c>
      <c r="M34" s="486" t="s">
        <v>14</v>
      </c>
      <c r="N34" s="486" t="s">
        <v>13</v>
      </c>
      <c r="O34" s="486">
        <v>0</v>
      </c>
      <c r="P34" s="503" t="s">
        <v>120</v>
      </c>
      <c r="Q34" s="487">
        <f>I34*L34*O34</f>
        <v>0</v>
      </c>
      <c r="R34" s="45"/>
    </row>
    <row r="35" spans="1:18" ht="20.100000000000001" customHeight="1" thickBot="1" x14ac:dyDescent="0.2">
      <c r="A35" s="506"/>
      <c r="B35" s="507"/>
      <c r="C35" s="507"/>
      <c r="D35" s="508"/>
      <c r="E35" s="507"/>
      <c r="F35" s="507"/>
      <c r="G35" s="509"/>
      <c r="H35" s="507"/>
      <c r="I35" s="507"/>
      <c r="J35" s="507"/>
      <c r="K35" s="507"/>
      <c r="L35" s="507"/>
      <c r="M35" s="507"/>
      <c r="N35" s="507"/>
      <c r="O35" s="507"/>
      <c r="P35" s="507"/>
      <c r="Q35" s="510"/>
    </row>
  </sheetData>
  <mergeCells count="22">
    <mergeCell ref="A31:C31"/>
    <mergeCell ref="B32:C32"/>
    <mergeCell ref="A27:C27"/>
    <mergeCell ref="B28:C28"/>
    <mergeCell ref="A19:C19"/>
    <mergeCell ref="B20:C20"/>
    <mergeCell ref="A23:C23"/>
    <mergeCell ref="B24:C24"/>
    <mergeCell ref="A24:A25"/>
    <mergeCell ref="B29:B30"/>
    <mergeCell ref="A5:C5"/>
    <mergeCell ref="A6:C6"/>
    <mergeCell ref="A7:A17"/>
    <mergeCell ref="B7:C7"/>
    <mergeCell ref="B8:B17"/>
    <mergeCell ref="A1:P1"/>
    <mergeCell ref="A3:C3"/>
    <mergeCell ref="D3:D4"/>
    <mergeCell ref="E3:E4"/>
    <mergeCell ref="F3:G3"/>
    <mergeCell ref="H3:Q4"/>
    <mergeCell ref="A2:Q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94" firstPageNumber="187" fitToHeight="0" orientation="landscape" useFirstPageNumber="1" r:id="rId1"/>
  <headerFooter>
    <oddFooter>&amp;R&amp;"굴림,보통"&amp;9참좋은재가노인돌봄센터 (2021. 11.30)</oddFooter>
  </headerFooter>
  <rowBreaks count="1" manualBreakCount="1">
    <brk id="25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457AF-A20D-4D2D-A087-6767D5DCF08D}">
  <sheetPr>
    <pageSetUpPr fitToPage="1"/>
  </sheetPr>
  <dimension ref="A1:U144"/>
  <sheetViews>
    <sheetView showGridLines="0" view="pageBreakPreview" topLeftCell="A49" zoomScaleNormal="100" zoomScaleSheetLayoutView="100" workbookViewId="0">
      <selection activeCell="H99" sqref="H99"/>
    </sheetView>
  </sheetViews>
  <sheetFormatPr defaultRowHeight="13.5" x14ac:dyDescent="0.15"/>
  <cols>
    <col min="1" max="1" width="7.5546875" style="192" customWidth="1"/>
    <col min="2" max="2" width="8.77734375" style="192" customWidth="1"/>
    <col min="3" max="3" width="12.44140625" style="192" customWidth="1"/>
    <col min="4" max="4" width="12.5546875" style="192" customWidth="1"/>
    <col min="5" max="5" width="11.77734375" style="192" customWidth="1"/>
    <col min="6" max="6" width="11.5546875" style="192" customWidth="1"/>
    <col min="7" max="7" width="7.77734375" style="193" customWidth="1"/>
    <col min="8" max="8" width="24.6640625" style="192" customWidth="1"/>
    <col min="9" max="9" width="7.88671875" style="192" customWidth="1"/>
    <col min="10" max="10" width="3.33203125" style="194" customWidth="1"/>
    <col min="11" max="11" width="2.88671875" style="192" customWidth="1"/>
    <col min="12" max="12" width="5.77734375" style="192" customWidth="1"/>
    <col min="13" max="13" width="3.33203125" style="194" customWidth="1"/>
    <col min="14" max="14" width="2.6640625" style="192" customWidth="1"/>
    <col min="15" max="15" width="3" style="192" customWidth="1"/>
    <col min="16" max="16" width="3.6640625" style="194" customWidth="1"/>
    <col min="17" max="17" width="11.6640625" style="192" customWidth="1"/>
    <col min="18" max="18" width="9.33203125" style="110" bestFit="1" customWidth="1"/>
    <col min="19" max="20" width="13.77734375" style="102" bestFit="1" customWidth="1"/>
    <col min="21" max="21" width="12.6640625" style="110" bestFit="1" customWidth="1"/>
    <col min="22" max="16384" width="8.88671875" style="110"/>
  </cols>
  <sheetData>
    <row r="1" spans="1:21" s="128" customFormat="1" ht="20.100000000000001" customHeight="1" x14ac:dyDescent="0.15">
      <c r="A1" s="339" t="s">
        <v>240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1"/>
      <c r="S1" s="102"/>
      <c r="T1" s="102"/>
    </row>
    <row r="2" spans="1:21" s="128" customFormat="1" ht="20.100000000000001" customHeight="1" x14ac:dyDescent="0.15">
      <c r="A2" s="129"/>
      <c r="B2" s="262"/>
      <c r="C2" s="262"/>
      <c r="D2" s="262"/>
      <c r="E2" s="262"/>
      <c r="F2" s="262"/>
      <c r="G2" s="273"/>
      <c r="H2" s="262"/>
      <c r="I2" s="262"/>
      <c r="J2" s="274"/>
      <c r="K2" s="262"/>
      <c r="L2" s="262"/>
      <c r="M2" s="274"/>
      <c r="N2" s="262"/>
      <c r="O2" s="262"/>
      <c r="P2" s="342" t="s">
        <v>94</v>
      </c>
      <c r="Q2" s="343"/>
      <c r="S2" s="102"/>
      <c r="T2" s="102"/>
    </row>
    <row r="3" spans="1:21" s="128" customFormat="1" ht="20.100000000000001" customHeight="1" x14ac:dyDescent="0.15">
      <c r="A3" s="344" t="s">
        <v>27</v>
      </c>
      <c r="B3" s="345"/>
      <c r="C3" s="346"/>
      <c r="D3" s="347" t="s">
        <v>236</v>
      </c>
      <c r="E3" s="347" t="s">
        <v>231</v>
      </c>
      <c r="F3" s="349" t="s">
        <v>70</v>
      </c>
      <c r="G3" s="349"/>
      <c r="H3" s="350" t="s">
        <v>38</v>
      </c>
      <c r="I3" s="351"/>
      <c r="J3" s="351"/>
      <c r="K3" s="351"/>
      <c r="L3" s="351"/>
      <c r="M3" s="351"/>
      <c r="N3" s="351"/>
      <c r="O3" s="351"/>
      <c r="P3" s="351"/>
      <c r="Q3" s="352"/>
      <c r="S3" s="102"/>
      <c r="T3" s="102"/>
    </row>
    <row r="4" spans="1:21" s="128" customFormat="1" ht="20.100000000000001" customHeight="1" thickBot="1" x14ac:dyDescent="0.2">
      <c r="A4" s="130" t="s">
        <v>18</v>
      </c>
      <c r="B4" s="131" t="s">
        <v>15</v>
      </c>
      <c r="C4" s="131" t="s">
        <v>34</v>
      </c>
      <c r="D4" s="348"/>
      <c r="E4" s="348"/>
      <c r="F4" s="131" t="s">
        <v>24</v>
      </c>
      <c r="G4" s="132" t="s">
        <v>26</v>
      </c>
      <c r="H4" s="353"/>
      <c r="I4" s="354"/>
      <c r="J4" s="354"/>
      <c r="K4" s="354"/>
      <c r="L4" s="354"/>
      <c r="M4" s="354"/>
      <c r="N4" s="354"/>
      <c r="O4" s="354"/>
      <c r="P4" s="354"/>
      <c r="Q4" s="355"/>
      <c r="S4" s="102"/>
      <c r="T4" s="102">
        <f>세입예산!E5</f>
        <v>898081000</v>
      </c>
    </row>
    <row r="5" spans="1:21" s="128" customFormat="1" ht="20.100000000000001" customHeight="1" thickTop="1" x14ac:dyDescent="0.15">
      <c r="A5" s="356" t="s">
        <v>32</v>
      </c>
      <c r="B5" s="357"/>
      <c r="C5" s="358"/>
      <c r="D5" s="133">
        <f>D6+D77+D81+D132+D135+D138</f>
        <v>887141000</v>
      </c>
      <c r="E5" s="133">
        <f>E6+E77+E81+E132+E135+E138</f>
        <v>898080999.64262009</v>
      </c>
      <c r="F5" s="133">
        <f>E5-D5</f>
        <v>10939999.642620087</v>
      </c>
      <c r="G5" s="134">
        <f>E5/D5*100</f>
        <v>101.23317484397857</v>
      </c>
      <c r="H5" s="213"/>
      <c r="I5" s="214"/>
      <c r="J5" s="215"/>
      <c r="K5" s="214"/>
      <c r="L5" s="214"/>
      <c r="M5" s="215"/>
      <c r="N5" s="214"/>
      <c r="O5" s="214"/>
      <c r="P5" s="216"/>
      <c r="Q5" s="217"/>
      <c r="S5" s="102"/>
      <c r="T5" s="102">
        <f>E5</f>
        <v>898080999.64262009</v>
      </c>
    </row>
    <row r="6" spans="1:21" s="128" customFormat="1" ht="20.100000000000001" customHeight="1" x14ac:dyDescent="0.15">
      <c r="A6" s="359" t="s">
        <v>19</v>
      </c>
      <c r="B6" s="360"/>
      <c r="C6" s="361"/>
      <c r="D6" s="135">
        <f>SUM(D7,D35,D45)</f>
        <v>826648702</v>
      </c>
      <c r="E6" s="135">
        <f>SUM(E7,E35,E45)</f>
        <v>821257462.12262011</v>
      </c>
      <c r="F6" s="415">
        <f>E6-D6</f>
        <v>-5391239.8773798943</v>
      </c>
      <c r="G6" s="416">
        <f>E6/D6*100</f>
        <v>99.347819712976474</v>
      </c>
      <c r="H6" s="218"/>
      <c r="I6" s="219"/>
      <c r="J6" s="220"/>
      <c r="K6" s="219"/>
      <c r="L6" s="219"/>
      <c r="M6" s="220"/>
      <c r="N6" s="219"/>
      <c r="O6" s="219"/>
      <c r="P6" s="221"/>
      <c r="Q6" s="222"/>
      <c r="S6" s="102"/>
      <c r="T6" s="102">
        <f>T4-T5</f>
        <v>0.35737991333007813</v>
      </c>
    </row>
    <row r="7" spans="1:21" s="128" customFormat="1" ht="20.100000000000001" customHeight="1" x14ac:dyDescent="0.15">
      <c r="A7" s="136"/>
      <c r="B7" s="362" t="s">
        <v>10</v>
      </c>
      <c r="C7" s="363"/>
      <c r="D7" s="137">
        <f>D8+D13+D28+D29</f>
        <v>807282702</v>
      </c>
      <c r="E7" s="137">
        <f>SUM(E8,E13,E28,E29)</f>
        <v>805126312.12442005</v>
      </c>
      <c r="F7" s="417">
        <f>E7-D7</f>
        <v>-2156389.8755799532</v>
      </c>
      <c r="G7" s="418">
        <f>E7/D7*100</f>
        <v>99.732882933049652</v>
      </c>
      <c r="H7" s="218"/>
      <c r="I7" s="223"/>
      <c r="J7" s="220"/>
      <c r="K7" s="219"/>
      <c r="L7" s="219"/>
      <c r="M7" s="220"/>
      <c r="N7" s="219"/>
      <c r="O7" s="219"/>
      <c r="P7" s="221"/>
      <c r="Q7" s="222"/>
      <c r="S7" s="102"/>
      <c r="T7" s="102"/>
    </row>
    <row r="8" spans="1:21" s="128" customFormat="1" ht="20.100000000000001" customHeight="1" x14ac:dyDescent="0.15">
      <c r="A8" s="138"/>
      <c r="B8" s="139"/>
      <c r="C8" s="140" t="s">
        <v>30</v>
      </c>
      <c r="D8" s="141">
        <v>649293360</v>
      </c>
      <c r="E8" s="141">
        <f>Q8</f>
        <v>647239250.12442005</v>
      </c>
      <c r="F8" s="419">
        <f>E8-D8</f>
        <v>-2054109.8755799532</v>
      </c>
      <c r="G8" s="420">
        <f>E8/D8*100</f>
        <v>99.683639168036478</v>
      </c>
      <c r="H8" s="224" t="s">
        <v>115</v>
      </c>
      <c r="I8" s="225"/>
      <c r="J8" s="226"/>
      <c r="K8" s="225"/>
      <c r="L8" s="225"/>
      <c r="M8" s="226"/>
      <c r="N8" s="225"/>
      <c r="O8" s="225"/>
      <c r="P8" s="227"/>
      <c r="Q8" s="228">
        <f>Q9+Q10+Q11+Q12</f>
        <v>647239250.12442005</v>
      </c>
      <c r="S8" s="102"/>
      <c r="T8" s="102"/>
    </row>
    <row r="9" spans="1:21" s="128" customFormat="1" ht="20.100000000000001" customHeight="1" x14ac:dyDescent="0.15">
      <c r="A9" s="138"/>
      <c r="B9" s="144"/>
      <c r="C9" s="140"/>
      <c r="D9" s="145"/>
      <c r="E9" s="262"/>
      <c r="F9" s="421"/>
      <c r="G9" s="422"/>
      <c r="H9" s="195" t="s">
        <v>121</v>
      </c>
      <c r="I9" s="229">
        <v>2250000</v>
      </c>
      <c r="J9" s="230" t="s">
        <v>5</v>
      </c>
      <c r="K9" s="229" t="s">
        <v>13</v>
      </c>
      <c r="L9" s="229">
        <v>1</v>
      </c>
      <c r="M9" s="231" t="s">
        <v>120</v>
      </c>
      <c r="N9" s="229" t="s">
        <v>13</v>
      </c>
      <c r="O9" s="229">
        <v>12</v>
      </c>
      <c r="P9" s="231" t="s">
        <v>137</v>
      </c>
      <c r="Q9" s="210">
        <f>I9*L9*O9</f>
        <v>27000000</v>
      </c>
      <c r="S9" s="102">
        <v>399415400</v>
      </c>
      <c r="T9" s="102">
        <v>80308960</v>
      </c>
      <c r="U9" s="148">
        <f>S9+T9</f>
        <v>479724360</v>
      </c>
    </row>
    <row r="10" spans="1:21" s="128" customFormat="1" ht="20.100000000000001" customHeight="1" x14ac:dyDescent="0.15">
      <c r="A10" s="138"/>
      <c r="B10" s="144"/>
      <c r="C10" s="140"/>
      <c r="D10" s="145"/>
      <c r="E10" s="262"/>
      <c r="F10" s="421"/>
      <c r="G10" s="423"/>
      <c r="H10" s="195" t="s">
        <v>122</v>
      </c>
      <c r="I10" s="229">
        <v>2050000</v>
      </c>
      <c r="J10" s="230" t="s">
        <v>5</v>
      </c>
      <c r="K10" s="229" t="s">
        <v>13</v>
      </c>
      <c r="L10" s="229">
        <v>2</v>
      </c>
      <c r="M10" s="230" t="s">
        <v>120</v>
      </c>
      <c r="N10" s="229" t="s">
        <v>13</v>
      </c>
      <c r="O10" s="229">
        <v>12</v>
      </c>
      <c r="P10" s="231" t="s">
        <v>137</v>
      </c>
      <c r="Q10" s="210">
        <f>I10*L10*O10</f>
        <v>49200000</v>
      </c>
      <c r="S10" s="102">
        <v>33282840</v>
      </c>
      <c r="T10" s="102">
        <v>6692060</v>
      </c>
      <c r="U10" s="148">
        <f>S10+T10</f>
        <v>39974900</v>
      </c>
    </row>
    <row r="11" spans="1:21" s="128" customFormat="1" ht="20.100000000000001" customHeight="1" x14ac:dyDescent="0.15">
      <c r="A11" s="138"/>
      <c r="B11" s="144"/>
      <c r="C11" s="140"/>
      <c r="D11" s="145"/>
      <c r="E11" s="285"/>
      <c r="F11" s="421"/>
      <c r="G11" s="422"/>
      <c r="H11" s="195" t="s">
        <v>124</v>
      </c>
      <c r="I11" s="229">
        <v>1137090</v>
      </c>
      <c r="J11" s="230" t="s">
        <v>5</v>
      </c>
      <c r="K11" s="229" t="s">
        <v>13</v>
      </c>
      <c r="L11" s="229">
        <v>41</v>
      </c>
      <c r="M11" s="230" t="s">
        <v>120</v>
      </c>
      <c r="N11" s="229" t="s">
        <v>13</v>
      </c>
      <c r="O11" s="229">
        <v>12</v>
      </c>
      <c r="P11" s="231" t="s">
        <v>137</v>
      </c>
      <c r="Q11" s="210">
        <f>I11*L11*O11</f>
        <v>559448280</v>
      </c>
      <c r="S11" s="102"/>
      <c r="T11" s="102"/>
      <c r="U11" s="148"/>
    </row>
    <row r="12" spans="1:21" s="128" customFormat="1" ht="20.100000000000001" customHeight="1" x14ac:dyDescent="0.15">
      <c r="A12" s="138"/>
      <c r="B12" s="144"/>
      <c r="C12" s="140"/>
      <c r="D12" s="145"/>
      <c r="E12" s="262"/>
      <c r="F12" s="424"/>
      <c r="G12" s="425"/>
      <c r="H12" s="195" t="s">
        <v>124</v>
      </c>
      <c r="I12" s="229">
        <v>1137090</v>
      </c>
      <c r="J12" s="230" t="s">
        <v>5</v>
      </c>
      <c r="K12" s="229" t="s">
        <v>13</v>
      </c>
      <c r="L12" s="229">
        <v>1</v>
      </c>
      <c r="M12" s="230" t="s">
        <v>120</v>
      </c>
      <c r="N12" s="229" t="s">
        <v>234</v>
      </c>
      <c r="O12" s="233">
        <v>10.193538</v>
      </c>
      <c r="P12" s="216" t="s">
        <v>137</v>
      </c>
      <c r="Q12" s="210">
        <f>I12*L12*O12</f>
        <v>11590970.12442</v>
      </c>
      <c r="S12" s="102">
        <v>37496390</v>
      </c>
      <c r="T12" s="102">
        <v>7979260</v>
      </c>
      <c r="U12" s="148">
        <f>S12+T12</f>
        <v>45475650</v>
      </c>
    </row>
    <row r="13" spans="1:21" s="128" customFormat="1" ht="20.100000000000001" customHeight="1" x14ac:dyDescent="0.15">
      <c r="A13" s="151"/>
      <c r="B13" s="152"/>
      <c r="C13" s="153" t="s">
        <v>96</v>
      </c>
      <c r="D13" s="141">
        <v>31662122</v>
      </c>
      <c r="E13" s="141">
        <f>Q13</f>
        <v>33171182</v>
      </c>
      <c r="F13" s="419">
        <f>E13-D13</f>
        <v>1509060</v>
      </c>
      <c r="G13" s="420">
        <f>E13/D13*100</f>
        <v>104.76613664744265</v>
      </c>
      <c r="H13" s="225" t="s">
        <v>116</v>
      </c>
      <c r="I13" s="225"/>
      <c r="J13" s="226"/>
      <c r="K13" s="225"/>
      <c r="L13" s="225"/>
      <c r="M13" s="226"/>
      <c r="N13" s="225"/>
      <c r="O13" s="229"/>
      <c r="P13" s="231"/>
      <c r="Q13" s="228">
        <f>SUM(Q15:Q27)</f>
        <v>33171182</v>
      </c>
      <c r="S13" s="102"/>
      <c r="T13" s="102"/>
    </row>
    <row r="14" spans="1:21" s="128" customFormat="1" ht="20.100000000000001" customHeight="1" x14ac:dyDescent="0.15">
      <c r="A14" s="151"/>
      <c r="B14" s="152"/>
      <c r="C14" s="140"/>
      <c r="D14" s="145"/>
      <c r="E14" s="262"/>
      <c r="F14" s="424"/>
      <c r="G14" s="425"/>
      <c r="H14" s="195" t="s">
        <v>128</v>
      </c>
      <c r="I14" s="229"/>
      <c r="J14" s="230"/>
      <c r="K14" s="229"/>
      <c r="L14" s="229"/>
      <c r="M14" s="230"/>
      <c r="N14" s="229"/>
      <c r="O14" s="229"/>
      <c r="P14" s="231"/>
      <c r="Q14" s="210"/>
      <c r="S14" s="102"/>
      <c r="T14" s="102"/>
    </row>
    <row r="15" spans="1:21" s="128" customFormat="1" ht="20.100000000000001" customHeight="1" x14ac:dyDescent="0.15">
      <c r="A15" s="151"/>
      <c r="B15" s="152"/>
      <c r="C15" s="140"/>
      <c r="D15" s="145"/>
      <c r="E15" s="259"/>
      <c r="F15" s="426"/>
      <c r="G15" s="425"/>
      <c r="H15" s="195" t="s">
        <v>169</v>
      </c>
      <c r="I15" s="229">
        <v>70000</v>
      </c>
      <c r="J15" s="230" t="s">
        <v>111</v>
      </c>
      <c r="K15" s="229" t="s">
        <v>13</v>
      </c>
      <c r="L15" s="229">
        <v>4</v>
      </c>
      <c r="M15" s="230" t="s">
        <v>120</v>
      </c>
      <c r="N15" s="229" t="s">
        <v>13</v>
      </c>
      <c r="O15" s="229">
        <v>12</v>
      </c>
      <c r="P15" s="231" t="s">
        <v>137</v>
      </c>
      <c r="Q15" s="210">
        <f>I15*L15*O15</f>
        <v>3360000</v>
      </c>
      <c r="S15" s="102"/>
      <c r="T15" s="102"/>
    </row>
    <row r="16" spans="1:21" s="128" customFormat="1" ht="20.100000000000001" customHeight="1" x14ac:dyDescent="0.15">
      <c r="A16" s="151"/>
      <c r="B16" s="152"/>
      <c r="C16" s="140"/>
      <c r="D16" s="145"/>
      <c r="E16" s="259"/>
      <c r="F16" s="427"/>
      <c r="G16" s="425"/>
      <c r="H16" s="195" t="s">
        <v>243</v>
      </c>
      <c r="I16" s="229"/>
      <c r="J16" s="230"/>
      <c r="K16" s="229"/>
      <c r="L16" s="229"/>
      <c r="M16" s="230"/>
      <c r="N16" s="229"/>
      <c r="O16" s="229"/>
      <c r="P16" s="231"/>
      <c r="Q16" s="210"/>
      <c r="S16" s="102"/>
      <c r="T16" s="102"/>
    </row>
    <row r="17" spans="1:21" s="128" customFormat="1" ht="20.100000000000001" customHeight="1" x14ac:dyDescent="0.15">
      <c r="A17" s="151"/>
      <c r="B17" s="152"/>
      <c r="C17" s="140"/>
      <c r="D17" s="145"/>
      <c r="E17" s="259"/>
      <c r="F17" s="426"/>
      <c r="G17" s="425"/>
      <c r="H17" s="195" t="s">
        <v>257</v>
      </c>
      <c r="I17" s="229">
        <v>177630</v>
      </c>
      <c r="J17" s="230" t="s">
        <v>111</v>
      </c>
      <c r="K17" s="229"/>
      <c r="L17" s="229">
        <v>1</v>
      </c>
      <c r="M17" s="230" t="s">
        <v>120</v>
      </c>
      <c r="N17" s="229" t="s">
        <v>13</v>
      </c>
      <c r="O17" s="229">
        <v>6</v>
      </c>
      <c r="P17" s="231" t="s">
        <v>137</v>
      </c>
      <c r="Q17" s="210">
        <f>I17*L17*O17</f>
        <v>1065780</v>
      </c>
      <c r="S17" s="102"/>
      <c r="T17" s="102"/>
    </row>
    <row r="18" spans="1:21" s="128" customFormat="1" ht="20.100000000000001" customHeight="1" x14ac:dyDescent="0.15">
      <c r="A18" s="151"/>
      <c r="B18" s="152"/>
      <c r="C18" s="140"/>
      <c r="D18" s="145"/>
      <c r="E18" s="259"/>
      <c r="F18" s="424"/>
      <c r="G18" s="425"/>
      <c r="H18" s="195" t="s">
        <v>258</v>
      </c>
      <c r="I18" s="229">
        <v>161840</v>
      </c>
      <c r="J18" s="230" t="s">
        <v>111</v>
      </c>
      <c r="K18" s="229"/>
      <c r="L18" s="229">
        <v>2</v>
      </c>
      <c r="M18" s="230" t="s">
        <v>120</v>
      </c>
      <c r="N18" s="229" t="s">
        <v>13</v>
      </c>
      <c r="O18" s="229">
        <v>6</v>
      </c>
      <c r="P18" s="231" t="s">
        <v>137</v>
      </c>
      <c r="Q18" s="210">
        <f>I18*L18*O18</f>
        <v>1942080</v>
      </c>
      <c r="S18" s="102">
        <f>Q8+Q13</f>
        <v>680410432.12442005</v>
      </c>
      <c r="T18" s="102"/>
      <c r="U18" s="102">
        <v>56312150</v>
      </c>
    </row>
    <row r="19" spans="1:21" s="128" customFormat="1" ht="20.100000000000001" customHeight="1" x14ac:dyDescent="0.15">
      <c r="A19" s="151"/>
      <c r="B19" s="152"/>
      <c r="C19" s="140"/>
      <c r="D19" s="145"/>
      <c r="E19" s="259"/>
      <c r="F19" s="426"/>
      <c r="G19" s="425"/>
      <c r="H19" s="195" t="s">
        <v>256</v>
      </c>
      <c r="I19" s="229">
        <v>78480</v>
      </c>
      <c r="J19" s="230" t="s">
        <v>111</v>
      </c>
      <c r="K19" s="229" t="s">
        <v>13</v>
      </c>
      <c r="L19" s="229">
        <v>42</v>
      </c>
      <c r="M19" s="230" t="s">
        <v>120</v>
      </c>
      <c r="N19" s="229" t="s">
        <v>13</v>
      </c>
      <c r="O19" s="229">
        <v>1</v>
      </c>
      <c r="P19" s="231" t="s">
        <v>137</v>
      </c>
      <c r="Q19" s="210">
        <f>I19*L19*O19</f>
        <v>3296160</v>
      </c>
      <c r="S19" s="102"/>
      <c r="T19" s="102"/>
      <c r="U19" s="102"/>
    </row>
    <row r="20" spans="1:21" s="128" customFormat="1" ht="20.100000000000001" customHeight="1" x14ac:dyDescent="0.15">
      <c r="A20" s="151"/>
      <c r="B20" s="152"/>
      <c r="C20" s="140"/>
      <c r="D20" s="145"/>
      <c r="E20" s="259"/>
      <c r="F20" s="426"/>
      <c r="G20" s="425"/>
      <c r="H20" s="195" t="s">
        <v>252</v>
      </c>
      <c r="I20" s="229"/>
      <c r="J20" s="230"/>
      <c r="K20" s="229"/>
      <c r="L20" s="229"/>
      <c r="M20" s="230"/>
      <c r="N20" s="229"/>
      <c r="O20" s="229"/>
      <c r="P20" s="231"/>
      <c r="Q20" s="210"/>
      <c r="S20" s="102"/>
      <c r="T20" s="102"/>
      <c r="U20" s="102"/>
    </row>
    <row r="21" spans="1:21" s="128" customFormat="1" ht="20.100000000000001" customHeight="1" x14ac:dyDescent="0.15">
      <c r="A21" s="151"/>
      <c r="B21" s="152"/>
      <c r="C21" s="140"/>
      <c r="D21" s="145"/>
      <c r="E21" s="259"/>
      <c r="F21" s="426"/>
      <c r="G21" s="425"/>
      <c r="H21" s="195" t="s">
        <v>253</v>
      </c>
      <c r="I21" s="229">
        <v>2250000</v>
      </c>
      <c r="J21" s="230" t="s">
        <v>111</v>
      </c>
      <c r="K21" s="229"/>
      <c r="L21" s="229">
        <v>40</v>
      </c>
      <c r="M21" s="230" t="s">
        <v>254</v>
      </c>
      <c r="N21" s="229" t="s">
        <v>13</v>
      </c>
      <c r="O21" s="229">
        <v>1</v>
      </c>
      <c r="P21" s="231" t="s">
        <v>120</v>
      </c>
      <c r="Q21" s="210">
        <f>I21*L21%*O21</f>
        <v>900000</v>
      </c>
      <c r="S21" s="102"/>
      <c r="T21" s="102"/>
      <c r="U21" s="102"/>
    </row>
    <row r="22" spans="1:21" s="128" customFormat="1" ht="20.100000000000001" customHeight="1" x14ac:dyDescent="0.15">
      <c r="A22" s="151"/>
      <c r="B22" s="152"/>
      <c r="C22" s="140"/>
      <c r="D22" s="145"/>
      <c r="E22" s="259"/>
      <c r="F22" s="426"/>
      <c r="G22" s="425"/>
      <c r="H22" s="195" t="s">
        <v>255</v>
      </c>
      <c r="I22" s="229">
        <v>2050000</v>
      </c>
      <c r="J22" s="230" t="s">
        <v>111</v>
      </c>
      <c r="K22" s="229"/>
      <c r="L22" s="229">
        <v>40</v>
      </c>
      <c r="M22" s="230" t="s">
        <v>254</v>
      </c>
      <c r="N22" s="229" t="s">
        <v>13</v>
      </c>
      <c r="O22" s="229">
        <v>2</v>
      </c>
      <c r="P22" s="231" t="s">
        <v>120</v>
      </c>
      <c r="Q22" s="210">
        <f t="shared" ref="Q22:Q23" si="0">I22*L22%*O22</f>
        <v>1640000</v>
      </c>
      <c r="S22" s="102"/>
      <c r="T22" s="102"/>
      <c r="U22" s="102"/>
    </row>
    <row r="23" spans="1:21" s="128" customFormat="1" ht="20.100000000000001" customHeight="1" x14ac:dyDescent="0.15">
      <c r="A23" s="151"/>
      <c r="B23" s="152"/>
      <c r="C23" s="140"/>
      <c r="D23" s="145"/>
      <c r="E23" s="259"/>
      <c r="F23" s="426"/>
      <c r="G23" s="428"/>
      <c r="H23" s="195" t="s">
        <v>246</v>
      </c>
      <c r="I23" s="229">
        <v>1137090</v>
      </c>
      <c r="J23" s="230" t="s">
        <v>111</v>
      </c>
      <c r="K23" s="229" t="s">
        <v>13</v>
      </c>
      <c r="L23" s="229">
        <v>40</v>
      </c>
      <c r="M23" s="230" t="s">
        <v>254</v>
      </c>
      <c r="N23" s="229" t="s">
        <v>13</v>
      </c>
      <c r="O23" s="229">
        <v>42</v>
      </c>
      <c r="P23" s="231" t="s">
        <v>120</v>
      </c>
      <c r="Q23" s="210">
        <f t="shared" si="0"/>
        <v>19103112</v>
      </c>
      <c r="S23" s="102"/>
      <c r="T23" s="102"/>
      <c r="U23" s="102"/>
    </row>
    <row r="24" spans="1:21" s="128" customFormat="1" ht="20.100000000000001" customHeight="1" x14ac:dyDescent="0.15">
      <c r="A24" s="151"/>
      <c r="B24" s="152"/>
      <c r="C24" s="140"/>
      <c r="D24" s="145"/>
      <c r="E24" s="262"/>
      <c r="F24" s="424"/>
      <c r="G24" s="425"/>
      <c r="H24" s="195" t="s">
        <v>244</v>
      </c>
      <c r="I24" s="229"/>
      <c r="J24" s="230"/>
      <c r="K24" s="229"/>
      <c r="L24" s="229"/>
      <c r="M24" s="230"/>
      <c r="N24" s="229"/>
      <c r="O24" s="229"/>
      <c r="P24" s="231"/>
      <c r="Q24" s="210"/>
      <c r="S24" s="102"/>
      <c r="T24" s="102"/>
      <c r="U24" s="102"/>
    </row>
    <row r="25" spans="1:21" s="128" customFormat="1" ht="20.100000000000001" customHeight="1" x14ac:dyDescent="0.15">
      <c r="A25" s="151"/>
      <c r="B25" s="152"/>
      <c r="C25" s="140"/>
      <c r="D25" s="145"/>
      <c r="E25" s="262"/>
      <c r="F25" s="424"/>
      <c r="G25" s="425"/>
      <c r="H25" s="195" t="s">
        <v>245</v>
      </c>
      <c r="I25" s="229">
        <v>78470</v>
      </c>
      <c r="J25" s="230" t="s">
        <v>111</v>
      </c>
      <c r="K25" s="229" t="s">
        <v>13</v>
      </c>
      <c r="L25" s="229">
        <v>1</v>
      </c>
      <c r="M25" s="230" t="s">
        <v>120</v>
      </c>
      <c r="N25" s="229" t="s">
        <v>13</v>
      </c>
      <c r="O25" s="229">
        <v>15</v>
      </c>
      <c r="P25" s="231" t="s">
        <v>109</v>
      </c>
      <c r="Q25" s="210">
        <f t="shared" ref="Q25:Q26" si="1">I25*L25*O25</f>
        <v>1177050</v>
      </c>
      <c r="S25" s="102"/>
      <c r="T25" s="102"/>
      <c r="U25" s="102"/>
    </row>
    <row r="26" spans="1:21" s="128" customFormat="1" ht="20.100000000000001" customHeight="1" x14ac:dyDescent="0.15">
      <c r="A26" s="151"/>
      <c r="B26" s="152"/>
      <c r="C26" s="140"/>
      <c r="D26" s="145"/>
      <c r="E26" s="262"/>
      <c r="F26" s="424"/>
      <c r="G26" s="425"/>
      <c r="H26" s="195" t="s">
        <v>246</v>
      </c>
      <c r="I26" s="229">
        <v>45800</v>
      </c>
      <c r="J26" s="230" t="s">
        <v>111</v>
      </c>
      <c r="K26" s="229" t="s">
        <v>13</v>
      </c>
      <c r="L26" s="229">
        <v>1</v>
      </c>
      <c r="M26" s="230" t="s">
        <v>120</v>
      </c>
      <c r="N26" s="229" t="s">
        <v>13</v>
      </c>
      <c r="O26" s="229">
        <v>15</v>
      </c>
      <c r="P26" s="231" t="s">
        <v>109</v>
      </c>
      <c r="Q26" s="210">
        <f t="shared" si="1"/>
        <v>687000</v>
      </c>
      <c r="S26" s="102"/>
      <c r="T26" s="102"/>
      <c r="U26" s="102"/>
    </row>
    <row r="27" spans="1:21" s="128" customFormat="1" ht="20.100000000000001" customHeight="1" x14ac:dyDescent="0.15">
      <c r="A27" s="151"/>
      <c r="B27" s="152"/>
      <c r="C27" s="140"/>
      <c r="D27" s="145"/>
      <c r="E27" s="262"/>
      <c r="F27" s="424"/>
      <c r="G27" s="425"/>
      <c r="H27" s="195" t="s">
        <v>247</v>
      </c>
      <c r="I27" s="229">
        <v>0</v>
      </c>
      <c r="J27" s="230" t="s">
        <v>111</v>
      </c>
      <c r="K27" s="229" t="s">
        <v>13</v>
      </c>
      <c r="L27" s="229"/>
      <c r="M27" s="230"/>
      <c r="N27" s="229" t="s">
        <v>13</v>
      </c>
      <c r="O27" s="229">
        <v>2</v>
      </c>
      <c r="P27" s="231" t="s">
        <v>109</v>
      </c>
      <c r="Q27" s="210">
        <f>I27*O27</f>
        <v>0</v>
      </c>
      <c r="S27" s="102"/>
      <c r="T27" s="102"/>
      <c r="U27" s="102"/>
    </row>
    <row r="28" spans="1:21" s="128" customFormat="1" ht="20.100000000000001" customHeight="1" x14ac:dyDescent="0.15">
      <c r="A28" s="151"/>
      <c r="B28" s="152"/>
      <c r="C28" s="140" t="s">
        <v>72</v>
      </c>
      <c r="D28" s="145">
        <v>56746290</v>
      </c>
      <c r="E28" s="145">
        <f>ROUNDDOWN((I28/L28),-1)</f>
        <v>56545530</v>
      </c>
      <c r="F28" s="424">
        <f>E28-D28</f>
        <v>-200760</v>
      </c>
      <c r="G28" s="429">
        <f>E28/D28*100</f>
        <v>99.646214756947103</v>
      </c>
      <c r="H28" s="195" t="s">
        <v>129</v>
      </c>
      <c r="I28" s="229">
        <f>Q8+Q13-Q25-Q26-Q27</f>
        <v>678546382.12442005</v>
      </c>
      <c r="J28" s="230" t="s">
        <v>5</v>
      </c>
      <c r="K28" s="229" t="s">
        <v>4</v>
      </c>
      <c r="L28" s="229">
        <v>12</v>
      </c>
      <c r="M28" s="230" t="s">
        <v>233</v>
      </c>
      <c r="N28" s="229"/>
      <c r="O28" s="229"/>
      <c r="P28" s="231"/>
      <c r="Q28" s="210">
        <f>ROUNDDOWN((I28/L28),-1)</f>
        <v>56545530</v>
      </c>
      <c r="S28" s="102"/>
      <c r="T28" s="102"/>
    </row>
    <row r="29" spans="1:21" s="128" customFormat="1" ht="20.100000000000001" customHeight="1" x14ac:dyDescent="0.15">
      <c r="A29" s="151"/>
      <c r="B29" s="152"/>
      <c r="C29" s="153" t="s">
        <v>61</v>
      </c>
      <c r="D29" s="141">
        <v>69580930</v>
      </c>
      <c r="E29" s="141">
        <f>SUM(Q30:Q34)</f>
        <v>68170350</v>
      </c>
      <c r="F29" s="419">
        <f>E29-D29</f>
        <v>-1410580</v>
      </c>
      <c r="G29" s="420">
        <f>E29/D29*100</f>
        <v>97.97274914261709</v>
      </c>
      <c r="H29" s="224" t="s">
        <v>67</v>
      </c>
      <c r="I29" s="225"/>
      <c r="J29" s="226"/>
      <c r="K29" s="225"/>
      <c r="L29" s="225"/>
      <c r="M29" s="226"/>
      <c r="N29" s="225"/>
      <c r="O29" s="225"/>
      <c r="P29" s="227"/>
      <c r="Q29" s="228">
        <f>SUM(Q30:Q34)</f>
        <v>68170350</v>
      </c>
      <c r="S29" s="102"/>
      <c r="T29" s="102"/>
    </row>
    <row r="30" spans="1:21" s="128" customFormat="1" ht="20.100000000000001" customHeight="1" x14ac:dyDescent="0.15">
      <c r="A30" s="159"/>
      <c r="B30" s="160"/>
      <c r="C30" s="161"/>
      <c r="D30" s="162"/>
      <c r="E30" s="190"/>
      <c r="F30" s="430"/>
      <c r="G30" s="431"/>
      <c r="H30" s="197" t="s">
        <v>47</v>
      </c>
      <c r="I30" s="198">
        <f>I28-Q21-Q22-Q23-Q25-Q26</f>
        <v>655039220.12442005</v>
      </c>
      <c r="J30" s="238" t="s">
        <v>5</v>
      </c>
      <c r="K30" s="198" t="s">
        <v>13</v>
      </c>
      <c r="L30" s="304">
        <v>4.5</v>
      </c>
      <c r="M30" s="238" t="s">
        <v>29</v>
      </c>
      <c r="N30" s="198"/>
      <c r="O30" s="198"/>
      <c r="P30" s="258"/>
      <c r="Q30" s="239">
        <f>ROUNDDOWN((I30*L30/100),-1)</f>
        <v>29476760</v>
      </c>
      <c r="S30" s="102"/>
      <c r="T30" s="102"/>
    </row>
    <row r="31" spans="1:21" s="128" customFormat="1" ht="20.100000000000001" customHeight="1" x14ac:dyDescent="0.15">
      <c r="A31" s="165"/>
      <c r="B31" s="166"/>
      <c r="C31" s="167"/>
      <c r="D31" s="168"/>
      <c r="E31" s="305"/>
      <c r="F31" s="432"/>
      <c r="G31" s="433"/>
      <c r="H31" s="200" t="s">
        <v>54</v>
      </c>
      <c r="I31" s="201">
        <f>I28-Q25-Q26</f>
        <v>676682332.12442005</v>
      </c>
      <c r="J31" s="240" t="s">
        <v>232</v>
      </c>
      <c r="K31" s="201" t="s">
        <v>13</v>
      </c>
      <c r="L31" s="307">
        <v>3.43</v>
      </c>
      <c r="M31" s="240" t="s">
        <v>29</v>
      </c>
      <c r="N31" s="201"/>
      <c r="O31" s="201"/>
      <c r="P31" s="270"/>
      <c r="Q31" s="241">
        <f>ROUNDDOWN((I31*L31/100),-1)</f>
        <v>23210200</v>
      </c>
      <c r="S31" s="102">
        <v>794205130</v>
      </c>
      <c r="T31" s="102"/>
    </row>
    <row r="32" spans="1:21" s="128" customFormat="1" ht="20.100000000000001" customHeight="1" x14ac:dyDescent="0.15">
      <c r="A32" s="151"/>
      <c r="B32" s="152"/>
      <c r="C32" s="140"/>
      <c r="D32" s="145"/>
      <c r="E32" s="262"/>
      <c r="F32" s="424"/>
      <c r="G32" s="425"/>
      <c r="H32" s="195" t="s">
        <v>42</v>
      </c>
      <c r="I32" s="229">
        <f>Q31</f>
        <v>23210200</v>
      </c>
      <c r="J32" s="230" t="s">
        <v>5</v>
      </c>
      <c r="K32" s="229" t="s">
        <v>13</v>
      </c>
      <c r="L32" s="266">
        <v>11.52</v>
      </c>
      <c r="M32" s="230" t="s">
        <v>29</v>
      </c>
      <c r="N32" s="229"/>
      <c r="O32" s="229"/>
      <c r="P32" s="231"/>
      <c r="Q32" s="210">
        <f>ROUNDDOWN((I32*L32/100),-1)</f>
        <v>2673810</v>
      </c>
      <c r="S32" s="102"/>
      <c r="T32" s="102"/>
    </row>
    <row r="33" spans="1:20" s="128" customFormat="1" ht="20.100000000000001" customHeight="1" x14ac:dyDescent="0.15">
      <c r="A33" s="151"/>
      <c r="B33" s="152"/>
      <c r="C33" s="140"/>
      <c r="D33" s="145"/>
      <c r="E33" s="259"/>
      <c r="F33" s="424"/>
      <c r="G33" s="434"/>
      <c r="H33" s="195" t="s">
        <v>49</v>
      </c>
      <c r="I33" s="229">
        <f>I31</f>
        <v>676682332.12442005</v>
      </c>
      <c r="J33" s="230" t="s">
        <v>5</v>
      </c>
      <c r="K33" s="229" t="s">
        <v>13</v>
      </c>
      <c r="L33" s="266">
        <v>1.25</v>
      </c>
      <c r="M33" s="230" t="s">
        <v>29</v>
      </c>
      <c r="N33" s="229"/>
      <c r="O33" s="229"/>
      <c r="P33" s="231"/>
      <c r="Q33" s="210">
        <f>ROUNDDOWN((I33*L33/100),-1)</f>
        <v>8458520</v>
      </c>
      <c r="S33" s="102"/>
      <c r="T33" s="102"/>
    </row>
    <row r="34" spans="1:20" s="128" customFormat="1" ht="20.100000000000001" customHeight="1" x14ac:dyDescent="0.15">
      <c r="A34" s="151"/>
      <c r="B34" s="152"/>
      <c r="C34" s="140"/>
      <c r="D34" s="156"/>
      <c r="E34" s="158"/>
      <c r="F34" s="435"/>
      <c r="G34" s="436"/>
      <c r="H34" s="232" t="s">
        <v>181</v>
      </c>
      <c r="I34" s="233">
        <f>I31</f>
        <v>676682332.12442005</v>
      </c>
      <c r="J34" s="234" t="s">
        <v>5</v>
      </c>
      <c r="K34" s="233" t="s">
        <v>13</v>
      </c>
      <c r="L34" s="235">
        <v>0.64300000000000002</v>
      </c>
      <c r="M34" s="234" t="s">
        <v>29</v>
      </c>
      <c r="N34" s="233"/>
      <c r="O34" s="233"/>
      <c r="P34" s="216"/>
      <c r="Q34" s="236">
        <f>ROUNDDOWN((I34*L34/100),-1)</f>
        <v>4351060</v>
      </c>
      <c r="S34" s="102"/>
      <c r="T34" s="102"/>
    </row>
    <row r="35" spans="1:20" s="128" customFormat="1" ht="20.100000000000001" customHeight="1" x14ac:dyDescent="0.15">
      <c r="A35" s="159"/>
      <c r="B35" s="364" t="s">
        <v>59</v>
      </c>
      <c r="C35" s="364"/>
      <c r="D35" s="267">
        <f>D36+D43</f>
        <v>920000</v>
      </c>
      <c r="E35" s="267">
        <f>SUM(E36:E43)</f>
        <v>780000</v>
      </c>
      <c r="F35" s="437">
        <f>E35-D35</f>
        <v>-140000</v>
      </c>
      <c r="G35" s="438">
        <f>E35/D35*100</f>
        <v>84.782608695652172</v>
      </c>
      <c r="H35" s="249"/>
      <c r="I35" s="250"/>
      <c r="J35" s="251"/>
      <c r="K35" s="250"/>
      <c r="L35" s="250"/>
      <c r="M35" s="251"/>
      <c r="N35" s="250"/>
      <c r="O35" s="250"/>
      <c r="P35" s="252"/>
      <c r="Q35" s="268"/>
      <c r="S35" s="102"/>
      <c r="T35" s="102"/>
    </row>
    <row r="36" spans="1:20" s="128" customFormat="1" ht="20.100000000000001" customHeight="1" x14ac:dyDescent="0.15">
      <c r="A36" s="165"/>
      <c r="B36" s="269"/>
      <c r="C36" s="167" t="s">
        <v>50</v>
      </c>
      <c r="D36" s="168">
        <v>720000</v>
      </c>
      <c r="E36" s="168">
        <f>Q36</f>
        <v>780000</v>
      </c>
      <c r="F36" s="432">
        <f>E36-D36</f>
        <v>60000</v>
      </c>
      <c r="G36" s="439">
        <f>E36/D36*100</f>
        <v>108.33333333333333</v>
      </c>
      <c r="H36" s="200" t="s">
        <v>50</v>
      </c>
      <c r="I36" s="201"/>
      <c r="J36" s="240"/>
      <c r="K36" s="201"/>
      <c r="L36" s="201"/>
      <c r="M36" s="240"/>
      <c r="N36" s="201"/>
      <c r="O36" s="201"/>
      <c r="P36" s="270"/>
      <c r="Q36" s="241">
        <f>Q37+Q40</f>
        <v>780000</v>
      </c>
      <c r="S36" s="102"/>
      <c r="T36" s="102"/>
    </row>
    <row r="37" spans="1:20" s="128" customFormat="1" ht="20.100000000000001" customHeight="1" x14ac:dyDescent="0.15">
      <c r="A37" s="151"/>
      <c r="B37" s="152"/>
      <c r="C37" s="140"/>
      <c r="D37" s="145"/>
      <c r="E37" s="145"/>
      <c r="F37" s="424"/>
      <c r="G37" s="440"/>
      <c r="H37" s="195" t="s">
        <v>154</v>
      </c>
      <c r="I37" s="229"/>
      <c r="J37" s="230"/>
      <c r="K37" s="229"/>
      <c r="L37" s="229"/>
      <c r="M37" s="230"/>
      <c r="N37" s="229"/>
      <c r="O37" s="229"/>
      <c r="P37" s="230"/>
      <c r="Q37" s="210">
        <f>Q38+Q39</f>
        <v>780000</v>
      </c>
      <c r="S37" s="102"/>
      <c r="T37" s="102"/>
    </row>
    <row r="38" spans="1:20" s="128" customFormat="1" ht="20.100000000000001" customHeight="1" x14ac:dyDescent="0.15">
      <c r="A38" s="151"/>
      <c r="B38" s="152"/>
      <c r="C38" s="140"/>
      <c r="D38" s="145"/>
      <c r="E38" s="145"/>
      <c r="F38" s="424"/>
      <c r="G38" s="429"/>
      <c r="H38" s="195" t="s">
        <v>205</v>
      </c>
      <c r="I38" s="229">
        <v>55000</v>
      </c>
      <c r="J38" s="230" t="s">
        <v>5</v>
      </c>
      <c r="K38" s="229" t="s">
        <v>13</v>
      </c>
      <c r="L38" s="229">
        <v>12</v>
      </c>
      <c r="M38" s="230" t="s">
        <v>14</v>
      </c>
      <c r="N38" s="229"/>
      <c r="O38" s="229"/>
      <c r="P38" s="230"/>
      <c r="Q38" s="210">
        <f>I38*L38</f>
        <v>660000</v>
      </c>
      <c r="S38" s="102"/>
      <c r="T38" s="102"/>
    </row>
    <row r="39" spans="1:20" s="128" customFormat="1" ht="20.100000000000001" customHeight="1" x14ac:dyDescent="0.15">
      <c r="A39" s="151"/>
      <c r="B39" s="152"/>
      <c r="C39" s="140"/>
      <c r="D39" s="145"/>
      <c r="E39" s="145"/>
      <c r="F39" s="424"/>
      <c r="G39" s="429"/>
      <c r="H39" s="195" t="s">
        <v>182</v>
      </c>
      <c r="I39" s="229">
        <v>30000</v>
      </c>
      <c r="J39" s="230" t="s">
        <v>5</v>
      </c>
      <c r="K39" s="229" t="s">
        <v>13</v>
      </c>
      <c r="L39" s="229">
        <v>4</v>
      </c>
      <c r="M39" s="230" t="s">
        <v>109</v>
      </c>
      <c r="N39" s="229"/>
      <c r="O39" s="229"/>
      <c r="P39" s="231"/>
      <c r="Q39" s="210">
        <f>I39*L39</f>
        <v>120000</v>
      </c>
      <c r="S39" s="102"/>
      <c r="T39" s="102"/>
    </row>
    <row r="40" spans="1:20" s="128" customFormat="1" ht="20.100000000000001" customHeight="1" x14ac:dyDescent="0.15">
      <c r="A40" s="151"/>
      <c r="B40" s="152"/>
      <c r="C40" s="140"/>
      <c r="D40" s="145"/>
      <c r="E40" s="145"/>
      <c r="F40" s="424"/>
      <c r="G40" s="429"/>
      <c r="H40" s="195" t="s">
        <v>153</v>
      </c>
      <c r="I40" s="229"/>
      <c r="J40" s="230"/>
      <c r="K40" s="229"/>
      <c r="L40" s="229"/>
      <c r="M40" s="230"/>
      <c r="N40" s="229"/>
      <c r="O40" s="229"/>
      <c r="P40" s="231"/>
      <c r="Q40" s="210">
        <f>Q41+Q42</f>
        <v>0</v>
      </c>
      <c r="S40" s="102"/>
      <c r="T40" s="102">
        <f>E35+E45</f>
        <v>16131149.998199999</v>
      </c>
    </row>
    <row r="41" spans="1:20" s="128" customFormat="1" ht="20.100000000000001" customHeight="1" x14ac:dyDescent="0.15">
      <c r="A41" s="151"/>
      <c r="B41" s="152"/>
      <c r="C41" s="140"/>
      <c r="D41" s="145"/>
      <c r="E41" s="145"/>
      <c r="F41" s="424"/>
      <c r="G41" s="429"/>
      <c r="H41" s="195" t="s">
        <v>46</v>
      </c>
      <c r="I41" s="229">
        <v>0</v>
      </c>
      <c r="J41" s="230" t="s">
        <v>5</v>
      </c>
      <c r="K41" s="229" t="s">
        <v>13</v>
      </c>
      <c r="L41" s="229">
        <v>0</v>
      </c>
      <c r="M41" s="231" t="s">
        <v>14</v>
      </c>
      <c r="N41" s="229"/>
      <c r="O41" s="229"/>
      <c r="P41" s="231"/>
      <c r="Q41" s="210">
        <f>I41*L41</f>
        <v>0</v>
      </c>
      <c r="S41" s="102"/>
      <c r="T41" s="102"/>
    </row>
    <row r="42" spans="1:20" s="128" customFormat="1" ht="20.100000000000001" customHeight="1" x14ac:dyDescent="0.15">
      <c r="A42" s="151"/>
      <c r="B42" s="152"/>
      <c r="C42" s="140"/>
      <c r="D42" s="145"/>
      <c r="E42" s="145"/>
      <c r="F42" s="424"/>
      <c r="G42" s="429"/>
      <c r="H42" s="195" t="s">
        <v>87</v>
      </c>
      <c r="I42" s="229">
        <v>0</v>
      </c>
      <c r="J42" s="230" t="s">
        <v>5</v>
      </c>
      <c r="K42" s="229" t="s">
        <v>13</v>
      </c>
      <c r="L42" s="229">
        <v>4</v>
      </c>
      <c r="M42" s="231" t="s">
        <v>14</v>
      </c>
      <c r="N42" s="229"/>
      <c r="O42" s="229"/>
      <c r="P42" s="231"/>
      <c r="Q42" s="210">
        <f>I42*L42</f>
        <v>0</v>
      </c>
      <c r="S42" s="102"/>
      <c r="T42" s="102"/>
    </row>
    <row r="43" spans="1:20" s="128" customFormat="1" ht="20.100000000000001" customHeight="1" x14ac:dyDescent="0.15">
      <c r="A43" s="151"/>
      <c r="B43" s="152"/>
      <c r="C43" s="153" t="s">
        <v>21</v>
      </c>
      <c r="D43" s="141">
        <v>200000</v>
      </c>
      <c r="E43" s="141">
        <f>Q44</f>
        <v>0</v>
      </c>
      <c r="F43" s="419">
        <f>E43-D43</f>
        <v>-200000</v>
      </c>
      <c r="G43" s="420">
        <v>0</v>
      </c>
      <c r="H43" s="224" t="s">
        <v>239</v>
      </c>
      <c r="I43" s="225"/>
      <c r="J43" s="226"/>
      <c r="K43" s="225"/>
      <c r="L43" s="225"/>
      <c r="M43" s="226"/>
      <c r="N43" s="225"/>
      <c r="O43" s="225"/>
      <c r="P43" s="227"/>
      <c r="Q43" s="242"/>
      <c r="S43" s="102"/>
      <c r="T43" s="102"/>
    </row>
    <row r="44" spans="1:20" s="128" customFormat="1" ht="20.100000000000001" customHeight="1" x14ac:dyDescent="0.15">
      <c r="A44" s="151"/>
      <c r="B44" s="152"/>
      <c r="C44" s="155"/>
      <c r="D44" s="156"/>
      <c r="E44" s="156"/>
      <c r="F44" s="435"/>
      <c r="G44" s="441"/>
      <c r="H44" s="232" t="s">
        <v>145</v>
      </c>
      <c r="I44" s="233">
        <v>0</v>
      </c>
      <c r="J44" s="234" t="s">
        <v>5</v>
      </c>
      <c r="K44" s="233" t="s">
        <v>13</v>
      </c>
      <c r="L44" s="233">
        <v>4</v>
      </c>
      <c r="M44" s="234" t="s">
        <v>109</v>
      </c>
      <c r="N44" s="233"/>
      <c r="O44" s="233"/>
      <c r="P44" s="216"/>
      <c r="Q44" s="210">
        <f>I44*L44</f>
        <v>0</v>
      </c>
      <c r="S44" s="102"/>
      <c r="T44" s="102"/>
    </row>
    <row r="45" spans="1:20" s="128" customFormat="1" ht="20.100000000000001" customHeight="1" x14ac:dyDescent="0.15">
      <c r="A45" s="151"/>
      <c r="B45" s="365" t="s">
        <v>20</v>
      </c>
      <c r="C45" s="365"/>
      <c r="D45" s="156">
        <f>SUM(D46:D65)</f>
        <v>18446000</v>
      </c>
      <c r="E45" s="156">
        <f>SUM(E46:E63)</f>
        <v>15351149.998199999</v>
      </c>
      <c r="F45" s="417">
        <f>E45-D45</f>
        <v>-3094850.0018000007</v>
      </c>
      <c r="G45" s="429">
        <f>E45/D45*100</f>
        <v>83.222107764284942</v>
      </c>
      <c r="H45" s="232"/>
      <c r="I45" s="219"/>
      <c r="J45" s="220"/>
      <c r="K45" s="219"/>
      <c r="L45" s="219"/>
      <c r="M45" s="220"/>
      <c r="N45" s="219"/>
      <c r="O45" s="233"/>
      <c r="P45" s="216"/>
      <c r="Q45" s="243"/>
      <c r="S45" s="102"/>
      <c r="T45" s="102"/>
    </row>
    <row r="46" spans="1:20" s="128" customFormat="1" ht="20.100000000000001" customHeight="1" x14ac:dyDescent="0.15">
      <c r="A46" s="151"/>
      <c r="B46" s="171"/>
      <c r="C46" s="155" t="s">
        <v>35</v>
      </c>
      <c r="D46" s="156">
        <v>200000</v>
      </c>
      <c r="E46" s="172">
        <f>SUM(Q46)</f>
        <v>0</v>
      </c>
      <c r="F46" s="417">
        <f>E46-D46</f>
        <v>-200000</v>
      </c>
      <c r="G46" s="442">
        <f>E46/D46*100</f>
        <v>0</v>
      </c>
      <c r="H46" s="232" t="s">
        <v>249</v>
      </c>
      <c r="I46" s="219">
        <v>0</v>
      </c>
      <c r="J46" s="220" t="s">
        <v>5</v>
      </c>
      <c r="K46" s="219" t="s">
        <v>13</v>
      </c>
      <c r="L46" s="219">
        <v>4</v>
      </c>
      <c r="M46" s="220" t="s">
        <v>8</v>
      </c>
      <c r="N46" s="219"/>
      <c r="O46" s="233"/>
      <c r="P46" s="216"/>
      <c r="Q46" s="210">
        <f>I46*L46</f>
        <v>0</v>
      </c>
      <c r="S46" s="102"/>
      <c r="T46" s="102"/>
    </row>
    <row r="47" spans="1:20" s="128" customFormat="1" ht="20.100000000000001" customHeight="1" x14ac:dyDescent="0.15">
      <c r="A47" s="151"/>
      <c r="B47" s="171"/>
      <c r="C47" s="153" t="s">
        <v>224</v>
      </c>
      <c r="D47" s="145">
        <v>8400000</v>
      </c>
      <c r="E47" s="141">
        <f>SUM(Q48:Q50)</f>
        <v>5760000</v>
      </c>
      <c r="F47" s="419">
        <f>E47-D47</f>
        <v>-2640000</v>
      </c>
      <c r="G47" s="420">
        <f>E47/D47*100</f>
        <v>68.571428571428569</v>
      </c>
      <c r="H47" s="224" t="s">
        <v>248</v>
      </c>
      <c r="I47" s="225"/>
      <c r="J47" s="226"/>
      <c r="K47" s="225"/>
      <c r="L47" s="225"/>
      <c r="M47" s="226"/>
      <c r="N47" s="225"/>
      <c r="O47" s="225"/>
      <c r="P47" s="227"/>
      <c r="Q47" s="228">
        <f>SUM(Q48:Q50)</f>
        <v>5760000</v>
      </c>
      <c r="S47" s="102"/>
      <c r="T47" s="102"/>
    </row>
    <row r="48" spans="1:20" s="128" customFormat="1" ht="20.100000000000001" customHeight="1" x14ac:dyDescent="0.15">
      <c r="A48" s="151"/>
      <c r="B48" s="171"/>
      <c r="C48" s="140"/>
      <c r="D48" s="145"/>
      <c r="E48" s="262"/>
      <c r="F48" s="424"/>
      <c r="G48" s="429"/>
      <c r="H48" s="195" t="s">
        <v>117</v>
      </c>
      <c r="I48" s="229">
        <v>150000</v>
      </c>
      <c r="J48" s="230" t="s">
        <v>5</v>
      </c>
      <c r="K48" s="229" t="s">
        <v>13</v>
      </c>
      <c r="L48" s="229">
        <v>12</v>
      </c>
      <c r="M48" s="230" t="s">
        <v>9</v>
      </c>
      <c r="N48" s="229"/>
      <c r="O48" s="229"/>
      <c r="P48" s="231"/>
      <c r="Q48" s="210">
        <f>I48*L48</f>
        <v>1800000</v>
      </c>
      <c r="S48" s="102"/>
      <c r="T48" s="102"/>
    </row>
    <row r="49" spans="1:20" s="128" customFormat="1" ht="20.100000000000001" customHeight="1" x14ac:dyDescent="0.15">
      <c r="A49" s="151"/>
      <c r="B49" s="171"/>
      <c r="C49" s="140"/>
      <c r="D49" s="145"/>
      <c r="E49" s="262"/>
      <c r="F49" s="424"/>
      <c r="G49" s="429"/>
      <c r="H49" s="195" t="s">
        <v>118</v>
      </c>
      <c r="I49" s="229">
        <v>200000</v>
      </c>
      <c r="J49" s="230" t="s">
        <v>5</v>
      </c>
      <c r="K49" s="229" t="s">
        <v>13</v>
      </c>
      <c r="L49" s="229">
        <v>12</v>
      </c>
      <c r="M49" s="230" t="s">
        <v>107</v>
      </c>
      <c r="N49" s="229"/>
      <c r="O49" s="229"/>
      <c r="P49" s="231"/>
      <c r="Q49" s="210">
        <f>I49*L49</f>
        <v>2400000</v>
      </c>
      <c r="S49" s="102"/>
      <c r="T49" s="102"/>
    </row>
    <row r="50" spans="1:20" s="128" customFormat="1" ht="20.100000000000001" customHeight="1" x14ac:dyDescent="0.15">
      <c r="A50" s="151"/>
      <c r="B50" s="171"/>
      <c r="C50" s="140"/>
      <c r="D50" s="145"/>
      <c r="E50" s="262"/>
      <c r="F50" s="424"/>
      <c r="G50" s="429"/>
      <c r="H50" s="232" t="s">
        <v>143</v>
      </c>
      <c r="I50" s="233">
        <v>130000</v>
      </c>
      <c r="J50" s="234" t="s">
        <v>250</v>
      </c>
      <c r="K50" s="233" t="s">
        <v>251</v>
      </c>
      <c r="L50" s="233">
        <v>12</v>
      </c>
      <c r="M50" s="234" t="s">
        <v>9</v>
      </c>
      <c r="N50" s="233"/>
      <c r="O50" s="233"/>
      <c r="P50" s="216"/>
      <c r="Q50" s="236">
        <f>I50*L50</f>
        <v>1560000</v>
      </c>
      <c r="S50" s="102"/>
      <c r="T50" s="102">
        <f>세입예산!E5</f>
        <v>898081000</v>
      </c>
    </row>
    <row r="51" spans="1:20" s="128" customFormat="1" ht="20.100000000000001" customHeight="1" x14ac:dyDescent="0.15">
      <c r="A51" s="151"/>
      <c r="B51" s="171"/>
      <c r="C51" s="153" t="s">
        <v>196</v>
      </c>
      <c r="D51" s="141">
        <v>2556000</v>
      </c>
      <c r="E51" s="141">
        <f>Q51</f>
        <v>2556000</v>
      </c>
      <c r="F51" s="419">
        <f>E51-D51</f>
        <v>0</v>
      </c>
      <c r="G51" s="420">
        <f>E51/D51*100</f>
        <v>100</v>
      </c>
      <c r="H51" s="224" t="s">
        <v>183</v>
      </c>
      <c r="I51" s="225"/>
      <c r="J51" s="226"/>
      <c r="K51" s="225" t="s">
        <v>251</v>
      </c>
      <c r="L51" s="225"/>
      <c r="M51" s="226"/>
      <c r="N51" s="225"/>
      <c r="O51" s="225"/>
      <c r="P51" s="227"/>
      <c r="Q51" s="228">
        <f>SUM(Q52:Q59)</f>
        <v>2556000</v>
      </c>
      <c r="S51" s="102"/>
      <c r="T51" s="102"/>
    </row>
    <row r="52" spans="1:20" s="128" customFormat="1" ht="20.100000000000001" customHeight="1" x14ac:dyDescent="0.15">
      <c r="A52" s="151"/>
      <c r="B52" s="171"/>
      <c r="C52" s="174"/>
      <c r="D52" s="145"/>
      <c r="E52" s="262"/>
      <c r="F52" s="424"/>
      <c r="G52" s="425"/>
      <c r="H52" s="195" t="s">
        <v>62</v>
      </c>
      <c r="I52" s="229">
        <v>10000</v>
      </c>
      <c r="J52" s="230" t="s">
        <v>5</v>
      </c>
      <c r="K52" s="229" t="s">
        <v>13</v>
      </c>
      <c r="L52" s="229">
        <v>6</v>
      </c>
      <c r="M52" s="230" t="s">
        <v>109</v>
      </c>
      <c r="N52" s="229"/>
      <c r="O52" s="229"/>
      <c r="P52" s="231"/>
      <c r="Q52" s="210">
        <f t="shared" ref="Q52:Q59" si="2">I52*L52</f>
        <v>60000</v>
      </c>
      <c r="S52" s="102"/>
      <c r="T52" s="102"/>
    </row>
    <row r="53" spans="1:20" s="128" customFormat="1" ht="20.100000000000001" customHeight="1" x14ac:dyDescent="0.15">
      <c r="A53" s="151"/>
      <c r="B53" s="171"/>
      <c r="C53" s="174"/>
      <c r="D53" s="145"/>
      <c r="E53" s="262"/>
      <c r="F53" s="424"/>
      <c r="G53" s="425"/>
      <c r="H53" s="195" t="s">
        <v>40</v>
      </c>
      <c r="I53" s="229">
        <v>76750</v>
      </c>
      <c r="J53" s="230" t="s">
        <v>5</v>
      </c>
      <c r="K53" s="229" t="s">
        <v>13</v>
      </c>
      <c r="L53" s="229">
        <v>12</v>
      </c>
      <c r="M53" s="230" t="s">
        <v>9</v>
      </c>
      <c r="N53" s="229"/>
      <c r="O53" s="229"/>
      <c r="P53" s="231"/>
      <c r="Q53" s="210">
        <f t="shared" si="2"/>
        <v>921000</v>
      </c>
      <c r="S53" s="102"/>
      <c r="T53" s="102"/>
    </row>
    <row r="54" spans="1:20" s="128" customFormat="1" ht="20.100000000000001" customHeight="1" x14ac:dyDescent="0.15">
      <c r="A54" s="151"/>
      <c r="B54" s="171"/>
      <c r="C54" s="174"/>
      <c r="D54" s="145"/>
      <c r="E54" s="262"/>
      <c r="F54" s="424"/>
      <c r="G54" s="425"/>
      <c r="H54" s="195" t="s">
        <v>56</v>
      </c>
      <c r="I54" s="229">
        <v>0</v>
      </c>
      <c r="J54" s="230" t="s">
        <v>5</v>
      </c>
      <c r="K54" s="229" t="s">
        <v>13</v>
      </c>
      <c r="L54" s="229">
        <v>0</v>
      </c>
      <c r="M54" s="230" t="s">
        <v>9</v>
      </c>
      <c r="N54" s="229"/>
      <c r="O54" s="229"/>
      <c r="P54" s="231"/>
      <c r="Q54" s="210">
        <f t="shared" si="2"/>
        <v>0</v>
      </c>
      <c r="S54" s="102"/>
      <c r="T54" s="102"/>
    </row>
    <row r="55" spans="1:20" s="128" customFormat="1" ht="20.100000000000001" customHeight="1" x14ac:dyDescent="0.15">
      <c r="A55" s="151"/>
      <c r="B55" s="171"/>
      <c r="C55" s="174"/>
      <c r="D55" s="145"/>
      <c r="E55" s="262"/>
      <c r="F55" s="424"/>
      <c r="G55" s="425"/>
      <c r="H55" s="195" t="s">
        <v>60</v>
      </c>
      <c r="I55" s="229">
        <v>0</v>
      </c>
      <c r="J55" s="230" t="s">
        <v>5</v>
      </c>
      <c r="K55" s="229" t="s">
        <v>13</v>
      </c>
      <c r="L55" s="229">
        <v>0</v>
      </c>
      <c r="M55" s="230" t="s">
        <v>9</v>
      </c>
      <c r="N55" s="229"/>
      <c r="O55" s="229"/>
      <c r="P55" s="231"/>
      <c r="Q55" s="210">
        <f t="shared" si="2"/>
        <v>0</v>
      </c>
      <c r="S55" s="102"/>
      <c r="T55" s="102"/>
    </row>
    <row r="56" spans="1:20" s="128" customFormat="1" ht="20.100000000000001" customHeight="1" x14ac:dyDescent="0.15">
      <c r="A56" s="151"/>
      <c r="B56" s="171"/>
      <c r="C56" s="140"/>
      <c r="D56" s="145"/>
      <c r="E56" s="262"/>
      <c r="F56" s="424"/>
      <c r="G56" s="425"/>
      <c r="H56" s="195" t="s">
        <v>48</v>
      </c>
      <c r="I56" s="229">
        <v>0</v>
      </c>
      <c r="J56" s="230" t="s">
        <v>5</v>
      </c>
      <c r="K56" s="229" t="s">
        <v>13</v>
      </c>
      <c r="L56" s="229">
        <v>0</v>
      </c>
      <c r="M56" s="230" t="s">
        <v>109</v>
      </c>
      <c r="N56" s="229"/>
      <c r="O56" s="229"/>
      <c r="P56" s="231"/>
      <c r="Q56" s="210">
        <f t="shared" si="2"/>
        <v>0</v>
      </c>
      <c r="S56" s="102"/>
      <c r="T56" s="102"/>
    </row>
    <row r="57" spans="1:20" s="128" customFormat="1" ht="20.100000000000001" customHeight="1" x14ac:dyDescent="0.15">
      <c r="A57" s="151"/>
      <c r="B57" s="264"/>
      <c r="C57" s="140"/>
      <c r="D57" s="145"/>
      <c r="E57" s="262"/>
      <c r="F57" s="424"/>
      <c r="G57" s="425"/>
      <c r="H57" s="195" t="s">
        <v>63</v>
      </c>
      <c r="I57" s="229">
        <v>0</v>
      </c>
      <c r="J57" s="230" t="s">
        <v>5</v>
      </c>
      <c r="K57" s="229" t="s">
        <v>13</v>
      </c>
      <c r="L57" s="229">
        <v>0</v>
      </c>
      <c r="M57" s="230" t="s">
        <v>201</v>
      </c>
      <c r="N57" s="229"/>
      <c r="O57" s="229"/>
      <c r="P57" s="231"/>
      <c r="Q57" s="210">
        <f t="shared" si="2"/>
        <v>0</v>
      </c>
      <c r="S57" s="102"/>
      <c r="T57" s="102"/>
    </row>
    <row r="58" spans="1:20" s="128" customFormat="1" ht="20.100000000000001" customHeight="1" x14ac:dyDescent="0.15">
      <c r="A58" s="151"/>
      <c r="B58" s="264"/>
      <c r="C58" s="140"/>
      <c r="D58" s="145"/>
      <c r="E58" s="262"/>
      <c r="F58" s="424"/>
      <c r="G58" s="425"/>
      <c r="H58" s="244" t="s">
        <v>151</v>
      </c>
      <c r="I58" s="229">
        <v>0</v>
      </c>
      <c r="J58" s="230" t="s">
        <v>5</v>
      </c>
      <c r="K58" s="229" t="s">
        <v>13</v>
      </c>
      <c r="L58" s="229">
        <v>0</v>
      </c>
      <c r="M58" s="230" t="s">
        <v>14</v>
      </c>
      <c r="N58" s="229"/>
      <c r="O58" s="229"/>
      <c r="P58" s="231"/>
      <c r="Q58" s="210">
        <f t="shared" si="2"/>
        <v>0</v>
      </c>
      <c r="S58" s="102"/>
      <c r="T58" s="102"/>
    </row>
    <row r="59" spans="1:20" s="128" customFormat="1" ht="20.100000000000001" customHeight="1" x14ac:dyDescent="0.15">
      <c r="A59" s="151"/>
      <c r="B59" s="152"/>
      <c r="C59" s="140"/>
      <c r="D59" s="145"/>
      <c r="E59" s="262"/>
      <c r="F59" s="424"/>
      <c r="G59" s="425"/>
      <c r="H59" s="244" t="s">
        <v>162</v>
      </c>
      <c r="I59" s="229">
        <v>35000</v>
      </c>
      <c r="J59" s="230" t="s">
        <v>5</v>
      </c>
      <c r="K59" s="229" t="s">
        <v>13</v>
      </c>
      <c r="L59" s="229">
        <v>45</v>
      </c>
      <c r="M59" s="230" t="s">
        <v>120</v>
      </c>
      <c r="N59" s="229"/>
      <c r="O59" s="229"/>
      <c r="P59" s="231"/>
      <c r="Q59" s="210">
        <f t="shared" si="2"/>
        <v>1575000</v>
      </c>
      <c r="S59" s="102"/>
      <c r="T59" s="102"/>
    </row>
    <row r="60" spans="1:20" s="128" customFormat="1" ht="20.100000000000001" customHeight="1" x14ac:dyDescent="0.15">
      <c r="A60" s="151"/>
      <c r="B60" s="152"/>
      <c r="C60" s="153" t="s">
        <v>33</v>
      </c>
      <c r="D60" s="141">
        <v>1440000</v>
      </c>
      <c r="E60" s="141">
        <f>SUM(Q61:Q62)</f>
        <v>780000</v>
      </c>
      <c r="F60" s="419">
        <f>E60-D60</f>
        <v>-660000</v>
      </c>
      <c r="G60" s="420">
        <f>E60/D60*100</f>
        <v>54.166666666666664</v>
      </c>
      <c r="H60" s="224" t="s">
        <v>33</v>
      </c>
      <c r="I60" s="225"/>
      <c r="J60" s="226"/>
      <c r="K60" s="225"/>
      <c r="L60" s="225"/>
      <c r="M60" s="226"/>
      <c r="N60" s="225"/>
      <c r="O60" s="225"/>
      <c r="P60" s="227"/>
      <c r="Q60" s="228">
        <f>SUM(Q61:Q62)</f>
        <v>780000</v>
      </c>
      <c r="S60" s="102"/>
      <c r="T60" s="102"/>
    </row>
    <row r="61" spans="1:20" s="128" customFormat="1" ht="20.100000000000001" customHeight="1" x14ac:dyDescent="0.15">
      <c r="A61" s="151"/>
      <c r="B61" s="152"/>
      <c r="C61" s="140"/>
      <c r="D61" s="145"/>
      <c r="E61" s="262"/>
      <c r="F61" s="424"/>
      <c r="G61" s="425"/>
      <c r="H61" s="195" t="s">
        <v>45</v>
      </c>
      <c r="I61" s="229">
        <v>65000</v>
      </c>
      <c r="J61" s="230" t="s">
        <v>5</v>
      </c>
      <c r="K61" s="229" t="s">
        <v>13</v>
      </c>
      <c r="L61" s="229">
        <v>12</v>
      </c>
      <c r="M61" s="230" t="s">
        <v>9</v>
      </c>
      <c r="N61" s="229"/>
      <c r="O61" s="229"/>
      <c r="P61" s="231"/>
      <c r="Q61" s="210">
        <f>I61*L61</f>
        <v>780000</v>
      </c>
      <c r="S61" s="102"/>
      <c r="T61" s="102"/>
    </row>
    <row r="62" spans="1:20" s="128" customFormat="1" ht="20.100000000000001" customHeight="1" x14ac:dyDescent="0.15">
      <c r="A62" s="151"/>
      <c r="B62" s="152"/>
      <c r="C62" s="155"/>
      <c r="D62" s="156"/>
      <c r="E62" s="158"/>
      <c r="F62" s="435"/>
      <c r="G62" s="436"/>
      <c r="H62" s="232" t="s">
        <v>74</v>
      </c>
      <c r="I62" s="233">
        <v>0</v>
      </c>
      <c r="J62" s="234" t="s">
        <v>5</v>
      </c>
      <c r="K62" s="233" t="s">
        <v>13</v>
      </c>
      <c r="L62" s="233">
        <v>0</v>
      </c>
      <c r="M62" s="234" t="s">
        <v>14</v>
      </c>
      <c r="N62" s="233"/>
      <c r="O62" s="233"/>
      <c r="P62" s="216"/>
      <c r="Q62" s="236">
        <f>I62*L62</f>
        <v>0</v>
      </c>
      <c r="S62" s="102"/>
      <c r="T62" s="102"/>
    </row>
    <row r="63" spans="1:20" s="128" customFormat="1" ht="20.100000000000001" customHeight="1" x14ac:dyDescent="0.15">
      <c r="A63" s="151"/>
      <c r="B63" s="152"/>
      <c r="C63" s="175" t="s">
        <v>55</v>
      </c>
      <c r="D63" s="145">
        <v>5850000</v>
      </c>
      <c r="E63" s="145">
        <f>Q63</f>
        <v>6255149.9982000003</v>
      </c>
      <c r="F63" s="149">
        <f>E63-D63</f>
        <v>405149.99820000026</v>
      </c>
      <c r="G63" s="176">
        <f>E63/D63*100</f>
        <v>106.92564099487181</v>
      </c>
      <c r="H63" s="245" t="s">
        <v>114</v>
      </c>
      <c r="I63" s="229"/>
      <c r="J63" s="230"/>
      <c r="K63" s="229"/>
      <c r="L63" s="229"/>
      <c r="M63" s="230"/>
      <c r="N63" s="229"/>
      <c r="O63" s="229"/>
      <c r="P63" s="231"/>
      <c r="Q63" s="196">
        <f>Q64+Q68+Q72</f>
        <v>6255149.9982000003</v>
      </c>
      <c r="S63" s="102"/>
      <c r="T63" s="102"/>
    </row>
    <row r="64" spans="1:20" s="128" customFormat="1" ht="20.100000000000001" customHeight="1" x14ac:dyDescent="0.15">
      <c r="A64" s="151"/>
      <c r="B64" s="152"/>
      <c r="C64" s="175"/>
      <c r="D64" s="145"/>
      <c r="E64" s="145"/>
      <c r="F64" s="149"/>
      <c r="G64" s="157"/>
      <c r="H64" s="195" t="s">
        <v>177</v>
      </c>
      <c r="I64" s="229"/>
      <c r="J64" s="230"/>
      <c r="K64" s="229"/>
      <c r="L64" s="229"/>
      <c r="M64" s="230"/>
      <c r="N64" s="229"/>
      <c r="O64" s="229"/>
      <c r="P64" s="231"/>
      <c r="Q64" s="196">
        <f>Q65+Q66+Q67</f>
        <v>4920150</v>
      </c>
      <c r="S64" s="102"/>
      <c r="T64" s="102"/>
    </row>
    <row r="65" spans="1:20" s="128" customFormat="1" ht="20.100000000000001" customHeight="1" x14ac:dyDescent="0.15">
      <c r="A65" s="159"/>
      <c r="B65" s="160"/>
      <c r="C65" s="177"/>
      <c r="D65" s="162"/>
      <c r="E65" s="162"/>
      <c r="F65" s="163"/>
      <c r="G65" s="164"/>
      <c r="H65" s="197" t="s">
        <v>126</v>
      </c>
      <c r="I65" s="198">
        <v>90000</v>
      </c>
      <c r="J65" s="198" t="s">
        <v>111</v>
      </c>
      <c r="K65" s="198" t="s">
        <v>13</v>
      </c>
      <c r="L65" s="198">
        <v>3</v>
      </c>
      <c r="M65" s="198" t="s">
        <v>120</v>
      </c>
      <c r="N65" s="198"/>
      <c r="O65" s="198"/>
      <c r="P65" s="199"/>
      <c r="Q65" s="246">
        <f>I65*L65</f>
        <v>270000</v>
      </c>
      <c r="S65" s="102"/>
      <c r="T65" s="102"/>
    </row>
    <row r="66" spans="1:20" s="128" customFormat="1" ht="20.100000000000001" customHeight="1" x14ac:dyDescent="0.15">
      <c r="A66" s="165"/>
      <c r="B66" s="166"/>
      <c r="C66" s="178"/>
      <c r="D66" s="168"/>
      <c r="E66" s="168"/>
      <c r="F66" s="169"/>
      <c r="G66" s="170"/>
      <c r="H66" s="200" t="s">
        <v>144</v>
      </c>
      <c r="I66" s="201">
        <v>53575</v>
      </c>
      <c r="J66" s="201" t="s">
        <v>5</v>
      </c>
      <c r="K66" s="201" t="s">
        <v>13</v>
      </c>
      <c r="L66" s="201">
        <v>42</v>
      </c>
      <c r="M66" s="201" t="s">
        <v>120</v>
      </c>
      <c r="N66" s="201"/>
      <c r="O66" s="201"/>
      <c r="P66" s="201"/>
      <c r="Q66" s="203">
        <f>I66*L66</f>
        <v>2250150</v>
      </c>
      <c r="S66" s="102"/>
      <c r="T66" s="102"/>
    </row>
    <row r="67" spans="1:20" s="128" customFormat="1" ht="20.100000000000001" customHeight="1" x14ac:dyDescent="0.15">
      <c r="A67" s="151"/>
      <c r="B67" s="152"/>
      <c r="C67" s="175"/>
      <c r="D67" s="145"/>
      <c r="E67" s="145"/>
      <c r="F67" s="149"/>
      <c r="G67" s="157"/>
      <c r="H67" s="195" t="s">
        <v>143</v>
      </c>
      <c r="I67" s="229">
        <v>600000</v>
      </c>
      <c r="J67" s="229" t="s">
        <v>5</v>
      </c>
      <c r="K67" s="229" t="s">
        <v>159</v>
      </c>
      <c r="L67" s="229">
        <v>4</v>
      </c>
      <c r="M67" s="229" t="s">
        <v>109</v>
      </c>
      <c r="N67" s="229"/>
      <c r="O67" s="229"/>
      <c r="P67" s="229"/>
      <c r="Q67" s="196">
        <f>I67*L67</f>
        <v>2400000</v>
      </c>
      <c r="S67" s="102"/>
      <c r="T67" s="102"/>
    </row>
    <row r="68" spans="1:20" s="128" customFormat="1" ht="20.100000000000001" customHeight="1" x14ac:dyDescent="0.15">
      <c r="A68" s="151"/>
      <c r="B68" s="152"/>
      <c r="C68" s="175"/>
      <c r="D68" s="145"/>
      <c r="E68" s="145"/>
      <c r="F68" s="149"/>
      <c r="G68" s="157"/>
      <c r="H68" s="195" t="s">
        <v>176</v>
      </c>
      <c r="I68" s="229"/>
      <c r="J68" s="230"/>
      <c r="K68" s="229"/>
      <c r="L68" s="229"/>
      <c r="M68" s="230"/>
      <c r="N68" s="229"/>
      <c r="O68" s="229"/>
      <c r="P68" s="231"/>
      <c r="Q68" s="210">
        <f>Q69+Q70+Q71</f>
        <v>1334999.9982</v>
      </c>
      <c r="S68" s="102"/>
      <c r="T68" s="102"/>
    </row>
    <row r="69" spans="1:20" s="128" customFormat="1" ht="20.100000000000001" customHeight="1" x14ac:dyDescent="0.15">
      <c r="A69" s="151"/>
      <c r="B69" s="152"/>
      <c r="C69" s="175"/>
      <c r="D69" s="145"/>
      <c r="E69" s="145"/>
      <c r="F69" s="149"/>
      <c r="G69" s="157"/>
      <c r="H69" s="195" t="s">
        <v>160</v>
      </c>
      <c r="I69" s="229">
        <v>0</v>
      </c>
      <c r="J69" s="230" t="s">
        <v>5</v>
      </c>
      <c r="K69" s="229" t="s">
        <v>13</v>
      </c>
      <c r="L69" s="229">
        <v>0</v>
      </c>
      <c r="M69" s="230" t="s">
        <v>120</v>
      </c>
      <c r="N69" s="229"/>
      <c r="O69" s="229"/>
      <c r="P69" s="231"/>
      <c r="Q69" s="210">
        <f>SUM(I69*L69)</f>
        <v>0</v>
      </c>
      <c r="S69" s="102"/>
      <c r="T69" s="102"/>
    </row>
    <row r="70" spans="1:20" s="128" customFormat="1" ht="20.100000000000001" customHeight="1" x14ac:dyDescent="0.15">
      <c r="A70" s="151"/>
      <c r="B70" s="152"/>
      <c r="C70" s="175"/>
      <c r="D70" s="145"/>
      <c r="E70" s="145"/>
      <c r="F70" s="149"/>
      <c r="G70" s="157"/>
      <c r="H70" s="195" t="s">
        <v>226</v>
      </c>
      <c r="I70" s="229">
        <v>24642.857100000001</v>
      </c>
      <c r="J70" s="230" t="s">
        <v>5</v>
      </c>
      <c r="K70" s="229" t="s">
        <v>13</v>
      </c>
      <c r="L70" s="229">
        <v>42</v>
      </c>
      <c r="M70" s="230" t="s">
        <v>120</v>
      </c>
      <c r="N70" s="229" t="s">
        <v>13</v>
      </c>
      <c r="O70" s="229">
        <v>1</v>
      </c>
      <c r="P70" s="231" t="s">
        <v>109</v>
      </c>
      <c r="Q70" s="210">
        <f>I70*L70*O70</f>
        <v>1034999.9982</v>
      </c>
      <c r="S70" s="102"/>
      <c r="T70" s="102"/>
    </row>
    <row r="71" spans="1:20" s="128" customFormat="1" ht="20.100000000000001" customHeight="1" x14ac:dyDescent="0.15">
      <c r="A71" s="151"/>
      <c r="B71" s="152"/>
      <c r="C71" s="175"/>
      <c r="D71" s="145"/>
      <c r="E71" s="145"/>
      <c r="F71" s="149"/>
      <c r="G71" s="157"/>
      <c r="H71" s="195" t="s">
        <v>161</v>
      </c>
      <c r="I71" s="229">
        <v>100000</v>
      </c>
      <c r="J71" s="230" t="s">
        <v>5</v>
      </c>
      <c r="K71" s="229" t="s">
        <v>159</v>
      </c>
      <c r="L71" s="229">
        <v>3</v>
      </c>
      <c r="M71" s="230" t="s">
        <v>120</v>
      </c>
      <c r="N71" s="229" t="s">
        <v>13</v>
      </c>
      <c r="O71" s="229">
        <v>1</v>
      </c>
      <c r="P71" s="231" t="s">
        <v>109</v>
      </c>
      <c r="Q71" s="210">
        <f>I71*L71*O71</f>
        <v>300000</v>
      </c>
      <c r="S71" s="102"/>
      <c r="T71" s="102"/>
    </row>
    <row r="72" spans="1:20" s="128" customFormat="1" ht="20.100000000000001" customHeight="1" x14ac:dyDescent="0.15">
      <c r="A72" s="151"/>
      <c r="B72" s="152"/>
      <c r="C72" s="175"/>
      <c r="D72" s="145"/>
      <c r="E72" s="145"/>
      <c r="F72" s="149"/>
      <c r="G72" s="157"/>
      <c r="H72" s="195" t="s">
        <v>119</v>
      </c>
      <c r="I72" s="229"/>
      <c r="J72" s="230"/>
      <c r="K72" s="229"/>
      <c r="L72" s="229"/>
      <c r="M72" s="230"/>
      <c r="N72" s="229"/>
      <c r="O72" s="229"/>
      <c r="P72" s="231"/>
      <c r="Q72" s="210">
        <f>Q73+Q74+Q75+Q76</f>
        <v>0</v>
      </c>
      <c r="S72" s="102"/>
      <c r="T72" s="102"/>
    </row>
    <row r="73" spans="1:20" s="128" customFormat="1" ht="20.100000000000001" customHeight="1" x14ac:dyDescent="0.15">
      <c r="A73" s="151"/>
      <c r="B73" s="152"/>
      <c r="C73" s="175"/>
      <c r="D73" s="145"/>
      <c r="E73" s="145"/>
      <c r="F73" s="149"/>
      <c r="G73" s="157"/>
      <c r="H73" s="195" t="s">
        <v>230</v>
      </c>
      <c r="I73" s="229">
        <v>0</v>
      </c>
      <c r="J73" s="230" t="s">
        <v>5</v>
      </c>
      <c r="K73" s="229" t="s">
        <v>13</v>
      </c>
      <c r="L73" s="229">
        <v>0</v>
      </c>
      <c r="M73" s="230" t="s">
        <v>16</v>
      </c>
      <c r="N73" s="229" t="s">
        <v>13</v>
      </c>
      <c r="O73" s="229">
        <v>0</v>
      </c>
      <c r="P73" s="231" t="s">
        <v>14</v>
      </c>
      <c r="Q73" s="210">
        <f>I73*L73*O73</f>
        <v>0</v>
      </c>
      <c r="S73" s="102"/>
      <c r="T73" s="102"/>
    </row>
    <row r="74" spans="1:20" s="128" customFormat="1" ht="20.100000000000001" customHeight="1" x14ac:dyDescent="0.15">
      <c r="A74" s="151"/>
      <c r="B74" s="152"/>
      <c r="C74" s="175"/>
      <c r="D74" s="145"/>
      <c r="E74" s="145"/>
      <c r="F74" s="149"/>
      <c r="G74" s="157"/>
      <c r="H74" s="195" t="s">
        <v>66</v>
      </c>
      <c r="I74" s="229">
        <v>0</v>
      </c>
      <c r="J74" s="230" t="s">
        <v>5</v>
      </c>
      <c r="K74" s="229" t="s">
        <v>13</v>
      </c>
      <c r="L74" s="229"/>
      <c r="M74" s="230"/>
      <c r="N74" s="229"/>
      <c r="O74" s="229">
        <v>0</v>
      </c>
      <c r="P74" s="231" t="s">
        <v>14</v>
      </c>
      <c r="Q74" s="210">
        <f>I74*O74</f>
        <v>0</v>
      </c>
      <c r="S74" s="102"/>
      <c r="T74" s="102"/>
    </row>
    <row r="75" spans="1:20" s="128" customFormat="1" ht="20.100000000000001" customHeight="1" x14ac:dyDescent="0.15">
      <c r="A75" s="151"/>
      <c r="B75" s="152"/>
      <c r="C75" s="175"/>
      <c r="D75" s="145"/>
      <c r="E75" s="145"/>
      <c r="F75" s="149"/>
      <c r="G75" s="157"/>
      <c r="H75" s="195" t="s">
        <v>57</v>
      </c>
      <c r="I75" s="229">
        <v>0</v>
      </c>
      <c r="J75" s="230" t="s">
        <v>5</v>
      </c>
      <c r="K75" s="229" t="s">
        <v>13</v>
      </c>
      <c r="L75" s="229">
        <v>50</v>
      </c>
      <c r="M75" s="230" t="s">
        <v>16</v>
      </c>
      <c r="N75" s="229" t="s">
        <v>13</v>
      </c>
      <c r="O75" s="229">
        <v>1</v>
      </c>
      <c r="P75" s="231" t="s">
        <v>14</v>
      </c>
      <c r="Q75" s="210">
        <f>I75*L75*O75</f>
        <v>0</v>
      </c>
      <c r="S75" s="102"/>
      <c r="T75" s="102"/>
    </row>
    <row r="76" spans="1:20" s="128" customFormat="1" ht="20.100000000000001" customHeight="1" x14ac:dyDescent="0.15">
      <c r="A76" s="151"/>
      <c r="B76" s="152"/>
      <c r="C76" s="175"/>
      <c r="D76" s="145"/>
      <c r="E76" s="145"/>
      <c r="F76" s="149"/>
      <c r="G76" s="157"/>
      <c r="H76" s="195" t="s">
        <v>53</v>
      </c>
      <c r="I76" s="229">
        <v>0</v>
      </c>
      <c r="J76" s="230" t="s">
        <v>5</v>
      </c>
      <c r="K76" s="229" t="s">
        <v>13</v>
      </c>
      <c r="L76" s="229"/>
      <c r="M76" s="230"/>
      <c r="N76" s="229"/>
      <c r="O76" s="229"/>
      <c r="P76" s="231" t="s">
        <v>109</v>
      </c>
      <c r="Q76" s="210">
        <f>I76*O76</f>
        <v>0</v>
      </c>
      <c r="S76" s="102"/>
      <c r="T76" s="102"/>
    </row>
    <row r="77" spans="1:20" s="128" customFormat="1" ht="20.100000000000001" customHeight="1" x14ac:dyDescent="0.15">
      <c r="A77" s="337" t="s">
        <v>52</v>
      </c>
      <c r="B77" s="338"/>
      <c r="C77" s="338"/>
      <c r="D77" s="179">
        <f>D78</f>
        <v>0</v>
      </c>
      <c r="E77" s="179">
        <f>E78</f>
        <v>0</v>
      </c>
      <c r="F77" s="135">
        <f t="shared" ref="F77:F83" si="3">E77-D77</f>
        <v>0</v>
      </c>
      <c r="G77" s="180">
        <v>0</v>
      </c>
      <c r="H77" s="218"/>
      <c r="I77" s="219"/>
      <c r="J77" s="220"/>
      <c r="K77" s="219"/>
      <c r="L77" s="219"/>
      <c r="M77" s="220"/>
      <c r="N77" s="219"/>
      <c r="O77" s="219"/>
      <c r="P77" s="221"/>
      <c r="Q77" s="222"/>
      <c r="S77" s="102"/>
      <c r="T77" s="102"/>
    </row>
    <row r="78" spans="1:20" s="128" customFormat="1" ht="20.100000000000001" customHeight="1" x14ac:dyDescent="0.15">
      <c r="A78" s="151"/>
      <c r="B78" s="365" t="s">
        <v>22</v>
      </c>
      <c r="C78" s="365"/>
      <c r="D78" s="156">
        <f>D79+D80</f>
        <v>0</v>
      </c>
      <c r="E78" s="156">
        <f>E79+E80</f>
        <v>0</v>
      </c>
      <c r="F78" s="137">
        <f t="shared" si="3"/>
        <v>0</v>
      </c>
      <c r="G78" s="173">
        <v>0</v>
      </c>
      <c r="H78" s="232"/>
      <c r="I78" s="219"/>
      <c r="J78" s="220"/>
      <c r="K78" s="219"/>
      <c r="L78" s="219"/>
      <c r="M78" s="220"/>
      <c r="N78" s="219"/>
      <c r="O78" s="233"/>
      <c r="P78" s="216"/>
      <c r="Q78" s="222"/>
      <c r="S78" s="102"/>
      <c r="T78" s="102"/>
    </row>
    <row r="79" spans="1:20" s="128" customFormat="1" ht="20.100000000000001" customHeight="1" x14ac:dyDescent="0.15">
      <c r="A79" s="151"/>
      <c r="B79" s="152"/>
      <c r="C79" s="155" t="s">
        <v>44</v>
      </c>
      <c r="D79" s="156">
        <v>0</v>
      </c>
      <c r="E79" s="156">
        <f>Q79</f>
        <v>0</v>
      </c>
      <c r="F79" s="137">
        <f t="shared" si="3"/>
        <v>0</v>
      </c>
      <c r="G79" s="173">
        <v>0</v>
      </c>
      <c r="H79" s="232" t="s">
        <v>44</v>
      </c>
      <c r="I79" s="219">
        <v>0</v>
      </c>
      <c r="J79" s="220" t="s">
        <v>5</v>
      </c>
      <c r="K79" s="219"/>
      <c r="L79" s="219">
        <v>0</v>
      </c>
      <c r="M79" s="220" t="s">
        <v>109</v>
      </c>
      <c r="N79" s="219"/>
      <c r="O79" s="233"/>
      <c r="P79" s="216"/>
      <c r="Q79" s="247">
        <f>U79*X79</f>
        <v>0</v>
      </c>
      <c r="S79" s="102"/>
      <c r="T79" s="102"/>
    </row>
    <row r="80" spans="1:20" s="128" customFormat="1" ht="20.100000000000001" customHeight="1" x14ac:dyDescent="0.15">
      <c r="A80" s="181"/>
      <c r="B80" s="182"/>
      <c r="C80" s="302" t="s">
        <v>64</v>
      </c>
      <c r="D80" s="156">
        <v>0</v>
      </c>
      <c r="E80" s="156">
        <f>Q80</f>
        <v>0</v>
      </c>
      <c r="F80" s="137">
        <f t="shared" si="3"/>
        <v>0</v>
      </c>
      <c r="G80" s="173">
        <v>0</v>
      </c>
      <c r="H80" s="232" t="s">
        <v>64</v>
      </c>
      <c r="I80" s="219">
        <v>0</v>
      </c>
      <c r="J80" s="220" t="s">
        <v>5</v>
      </c>
      <c r="K80" s="219"/>
      <c r="L80" s="219">
        <v>0</v>
      </c>
      <c r="M80" s="220" t="s">
        <v>14</v>
      </c>
      <c r="N80" s="219"/>
      <c r="O80" s="233"/>
      <c r="P80" s="216"/>
      <c r="Q80" s="247">
        <f>I80*L80</f>
        <v>0</v>
      </c>
      <c r="S80" s="102"/>
      <c r="T80" s="102"/>
    </row>
    <row r="81" spans="1:20" s="128" customFormat="1" ht="20.100000000000001" customHeight="1" x14ac:dyDescent="0.15">
      <c r="A81" s="366" t="s">
        <v>17</v>
      </c>
      <c r="B81" s="366"/>
      <c r="C81" s="366"/>
      <c r="D81" s="183">
        <f>D82</f>
        <v>58519800</v>
      </c>
      <c r="E81" s="183">
        <f>E82</f>
        <v>58651679.519999996</v>
      </c>
      <c r="F81" s="133">
        <f t="shared" si="3"/>
        <v>131879.51999999583</v>
      </c>
      <c r="G81" s="180">
        <f>E81/D81*100</f>
        <v>100.22535880163636</v>
      </c>
      <c r="H81" s="232"/>
      <c r="I81" s="233"/>
      <c r="J81" s="234"/>
      <c r="K81" s="233"/>
      <c r="L81" s="233"/>
      <c r="M81" s="234"/>
      <c r="N81" s="233"/>
      <c r="O81" s="233"/>
      <c r="P81" s="216"/>
      <c r="Q81" s="237"/>
      <c r="S81" s="102"/>
      <c r="T81" s="102"/>
    </row>
    <row r="82" spans="1:20" s="128" customFormat="1" ht="20.100000000000001" customHeight="1" x14ac:dyDescent="0.15">
      <c r="A82" s="151"/>
      <c r="B82" s="365" t="s">
        <v>97</v>
      </c>
      <c r="C82" s="365"/>
      <c r="D82" s="156">
        <f>D83</f>
        <v>58519800</v>
      </c>
      <c r="E82" s="156">
        <f>E83</f>
        <v>58651679.519999996</v>
      </c>
      <c r="F82" s="137">
        <f t="shared" si="3"/>
        <v>131879.51999999583</v>
      </c>
      <c r="G82" s="173">
        <f>E82/D82*100</f>
        <v>100.22535880163636</v>
      </c>
      <c r="H82" s="232"/>
      <c r="I82" s="219"/>
      <c r="J82" s="220"/>
      <c r="K82" s="219"/>
      <c r="L82" s="219"/>
      <c r="M82" s="220"/>
      <c r="N82" s="219"/>
      <c r="O82" s="233"/>
      <c r="P82" s="216"/>
      <c r="Q82" s="247"/>
      <c r="S82" s="102"/>
      <c r="T82" s="102"/>
    </row>
    <row r="83" spans="1:20" s="128" customFormat="1" ht="20.100000000000001" customHeight="1" x14ac:dyDescent="0.15">
      <c r="A83" s="151"/>
      <c r="B83" s="152"/>
      <c r="C83" s="140" t="s">
        <v>98</v>
      </c>
      <c r="D83" s="141">
        <v>58519800</v>
      </c>
      <c r="E83" s="141">
        <f>Q83</f>
        <v>58651679.519999996</v>
      </c>
      <c r="F83" s="142">
        <f t="shared" si="3"/>
        <v>131879.51999999583</v>
      </c>
      <c r="G83" s="143">
        <f>E83/D83*100</f>
        <v>100.22535880163636</v>
      </c>
      <c r="H83" s="195" t="s">
        <v>98</v>
      </c>
      <c r="I83" s="229"/>
      <c r="J83" s="229"/>
      <c r="K83" s="229"/>
      <c r="L83" s="229"/>
      <c r="M83" s="229"/>
      <c r="N83" s="229"/>
      <c r="O83" s="229"/>
      <c r="P83" s="260"/>
      <c r="Q83" s="248">
        <f>SUM(Q84+Q89+Q96+Q103+Q104+Q107+Q116+Q120+Q122+Q126+Q130)</f>
        <v>58651679.519999996</v>
      </c>
      <c r="S83" s="102">
        <v>34542400</v>
      </c>
      <c r="T83" s="102"/>
    </row>
    <row r="84" spans="1:20" s="128" customFormat="1" ht="20.100000000000001" customHeight="1" x14ac:dyDescent="0.15">
      <c r="A84" s="151"/>
      <c r="B84" s="152"/>
      <c r="C84" s="140"/>
      <c r="D84" s="145"/>
      <c r="E84" s="261"/>
      <c r="F84" s="149"/>
      <c r="G84" s="157"/>
      <c r="H84" s="195" t="s">
        <v>147</v>
      </c>
      <c r="I84" s="229"/>
      <c r="J84" s="229"/>
      <c r="K84" s="229"/>
      <c r="L84" s="229"/>
      <c r="M84" s="229"/>
      <c r="N84" s="229"/>
      <c r="O84" s="229"/>
      <c r="P84" s="260"/>
      <c r="Q84" s="196">
        <f>Q85+Q86+Q87+Q88</f>
        <v>0</v>
      </c>
      <c r="S84" s="102" t="s">
        <v>112</v>
      </c>
      <c r="T84" s="102"/>
    </row>
    <row r="85" spans="1:20" s="128" customFormat="1" ht="20.100000000000001" customHeight="1" x14ac:dyDescent="0.15">
      <c r="A85" s="151"/>
      <c r="B85" s="152"/>
      <c r="C85" s="140"/>
      <c r="D85" s="145"/>
      <c r="E85" s="261"/>
      <c r="F85" s="149"/>
      <c r="G85" s="157"/>
      <c r="H85" s="195" t="s">
        <v>148</v>
      </c>
      <c r="I85" s="229">
        <v>0</v>
      </c>
      <c r="J85" s="229" t="s">
        <v>5</v>
      </c>
      <c r="K85" s="229" t="s">
        <v>13</v>
      </c>
      <c r="L85" s="229">
        <v>0</v>
      </c>
      <c r="M85" s="229" t="s">
        <v>137</v>
      </c>
      <c r="N85" s="229"/>
      <c r="O85" s="229"/>
      <c r="P85" s="260"/>
      <c r="Q85" s="196">
        <f>I85*L85</f>
        <v>0</v>
      </c>
      <c r="S85" s="102">
        <v>2400000</v>
      </c>
      <c r="T85" s="102"/>
    </row>
    <row r="86" spans="1:20" s="128" customFormat="1" ht="20.100000000000001" customHeight="1" x14ac:dyDescent="0.15">
      <c r="A86" s="151"/>
      <c r="B86" s="152"/>
      <c r="C86" s="140"/>
      <c r="D86" s="145"/>
      <c r="E86" s="261"/>
      <c r="F86" s="149"/>
      <c r="G86" s="157"/>
      <c r="H86" s="195" t="s">
        <v>149</v>
      </c>
      <c r="I86" s="229">
        <v>0</v>
      </c>
      <c r="J86" s="229" t="s">
        <v>5</v>
      </c>
      <c r="K86" s="229" t="s">
        <v>13</v>
      </c>
      <c r="L86" s="229">
        <v>0</v>
      </c>
      <c r="M86" s="229" t="s">
        <v>137</v>
      </c>
      <c r="N86" s="229"/>
      <c r="O86" s="229"/>
      <c r="P86" s="260"/>
      <c r="Q86" s="196">
        <f>I86*L86</f>
        <v>0</v>
      </c>
      <c r="S86" s="102">
        <f>S83-S85</f>
        <v>32142400</v>
      </c>
      <c r="T86" s="102"/>
    </row>
    <row r="87" spans="1:20" s="128" customFormat="1" ht="20.100000000000001" customHeight="1" x14ac:dyDescent="0.15">
      <c r="A87" s="151"/>
      <c r="B87" s="152"/>
      <c r="C87" s="140"/>
      <c r="D87" s="145"/>
      <c r="E87" s="261"/>
      <c r="F87" s="149"/>
      <c r="G87" s="157"/>
      <c r="H87" s="195" t="s">
        <v>150</v>
      </c>
      <c r="I87" s="229">
        <v>0</v>
      </c>
      <c r="J87" s="229" t="s">
        <v>5</v>
      </c>
      <c r="K87" s="229" t="s">
        <v>13</v>
      </c>
      <c r="L87" s="229">
        <v>0</v>
      </c>
      <c r="M87" s="229" t="s">
        <v>137</v>
      </c>
      <c r="N87" s="229"/>
      <c r="O87" s="229"/>
      <c r="P87" s="260"/>
      <c r="Q87" s="196">
        <f>I87*L87</f>
        <v>0</v>
      </c>
      <c r="S87" s="102">
        <v>12494360</v>
      </c>
      <c r="T87" s="102"/>
    </row>
    <row r="88" spans="1:20" s="128" customFormat="1" ht="20.100000000000001" customHeight="1" x14ac:dyDescent="0.15">
      <c r="A88" s="151"/>
      <c r="B88" s="152"/>
      <c r="C88" s="140"/>
      <c r="D88" s="145"/>
      <c r="E88" s="261"/>
      <c r="F88" s="149"/>
      <c r="G88" s="157"/>
      <c r="H88" s="195" t="s">
        <v>163</v>
      </c>
      <c r="I88" s="229">
        <v>0</v>
      </c>
      <c r="J88" s="229" t="s">
        <v>5</v>
      </c>
      <c r="K88" s="229" t="s">
        <v>13</v>
      </c>
      <c r="L88" s="229">
        <v>12</v>
      </c>
      <c r="M88" s="229" t="s">
        <v>120</v>
      </c>
      <c r="N88" s="229"/>
      <c r="O88" s="229"/>
      <c r="P88" s="260"/>
      <c r="Q88" s="196">
        <f>I88*L88</f>
        <v>0</v>
      </c>
      <c r="S88" s="102">
        <f>S86-S87</f>
        <v>19648040</v>
      </c>
      <c r="T88" s="102"/>
    </row>
    <row r="89" spans="1:20" s="128" customFormat="1" ht="20.100000000000001" customHeight="1" x14ac:dyDescent="0.15">
      <c r="A89" s="151"/>
      <c r="B89" s="152"/>
      <c r="C89" s="140"/>
      <c r="D89" s="145"/>
      <c r="E89" s="262"/>
      <c r="F89" s="149"/>
      <c r="G89" s="154"/>
      <c r="H89" s="195" t="s">
        <v>136</v>
      </c>
      <c r="I89" s="229"/>
      <c r="J89" s="229"/>
      <c r="K89" s="229"/>
      <c r="L89" s="229"/>
      <c r="M89" s="229"/>
      <c r="N89" s="229"/>
      <c r="O89" s="229"/>
      <c r="P89" s="260"/>
      <c r="Q89" s="196">
        <f>Q90+Q91+Q92+Q93+Q94+Q95</f>
        <v>15779509.6</v>
      </c>
      <c r="S89" s="102"/>
      <c r="T89" s="102"/>
    </row>
    <row r="90" spans="1:20" s="128" customFormat="1" ht="20.100000000000001" customHeight="1" x14ac:dyDescent="0.15">
      <c r="A90" s="151"/>
      <c r="B90" s="152"/>
      <c r="C90" s="140"/>
      <c r="D90" s="145"/>
      <c r="E90" s="262"/>
      <c r="F90" s="149"/>
      <c r="G90" s="287"/>
      <c r="H90" s="195" t="s">
        <v>184</v>
      </c>
      <c r="I90" s="229">
        <v>724580</v>
      </c>
      <c r="J90" s="229" t="s">
        <v>5</v>
      </c>
      <c r="K90" s="229" t="s">
        <v>13</v>
      </c>
      <c r="L90" s="229">
        <v>5</v>
      </c>
      <c r="M90" s="260" t="s">
        <v>137</v>
      </c>
      <c r="N90" s="229"/>
      <c r="O90" s="229"/>
      <c r="P90" s="260"/>
      <c r="Q90" s="196">
        <f t="shared" ref="Q90:Q95" si="4">I90*L90</f>
        <v>3622900</v>
      </c>
      <c r="S90" s="102"/>
      <c r="T90" s="102"/>
    </row>
    <row r="91" spans="1:20" s="128" customFormat="1" ht="20.100000000000001" customHeight="1" x14ac:dyDescent="0.15">
      <c r="A91" s="151"/>
      <c r="B91" s="152"/>
      <c r="C91" s="140"/>
      <c r="D91" s="145"/>
      <c r="E91" s="262"/>
      <c r="F91" s="149"/>
      <c r="G91" s="150"/>
      <c r="H91" s="195" t="s">
        <v>175</v>
      </c>
      <c r="I91" s="229">
        <v>550000</v>
      </c>
      <c r="J91" s="229" t="s">
        <v>5</v>
      </c>
      <c r="K91" s="229" t="s">
        <v>13</v>
      </c>
      <c r="L91" s="229">
        <v>12</v>
      </c>
      <c r="M91" s="260" t="s">
        <v>137</v>
      </c>
      <c r="N91" s="229"/>
      <c r="O91" s="229"/>
      <c r="P91" s="260"/>
      <c r="Q91" s="196">
        <f t="shared" si="4"/>
        <v>6600000</v>
      </c>
      <c r="S91" s="102"/>
      <c r="T91" s="102"/>
    </row>
    <row r="92" spans="1:20" s="128" customFormat="1" ht="20.100000000000001" customHeight="1" x14ac:dyDescent="0.15">
      <c r="A92" s="151"/>
      <c r="B92" s="152"/>
      <c r="C92" s="140"/>
      <c r="D92" s="145"/>
      <c r="E92" s="262"/>
      <c r="F92" s="149"/>
      <c r="G92" s="150"/>
      <c r="H92" s="195" t="s">
        <v>189</v>
      </c>
      <c r="I92" s="229">
        <v>0</v>
      </c>
      <c r="J92" s="229" t="s">
        <v>250</v>
      </c>
      <c r="K92" s="229" t="s">
        <v>251</v>
      </c>
      <c r="L92" s="229">
        <v>0</v>
      </c>
      <c r="M92" s="260" t="s">
        <v>109</v>
      </c>
      <c r="N92" s="229"/>
      <c r="O92" s="229"/>
      <c r="P92" s="260"/>
      <c r="Q92" s="196">
        <f t="shared" si="4"/>
        <v>0</v>
      </c>
      <c r="S92" s="102"/>
      <c r="T92" s="102"/>
    </row>
    <row r="93" spans="1:20" s="128" customFormat="1" ht="20.100000000000001" customHeight="1" x14ac:dyDescent="0.15">
      <c r="A93" s="151"/>
      <c r="B93" s="152"/>
      <c r="C93" s="140"/>
      <c r="D93" s="145"/>
      <c r="E93" s="262"/>
      <c r="F93" s="149"/>
      <c r="G93" s="287"/>
      <c r="H93" s="195" t="s">
        <v>235</v>
      </c>
      <c r="I93" s="229">
        <v>95000</v>
      </c>
      <c r="J93" s="229" t="s">
        <v>111</v>
      </c>
      <c r="K93" s="229" t="s">
        <v>159</v>
      </c>
      <c r="L93" s="229">
        <v>6</v>
      </c>
      <c r="M93" s="260" t="s">
        <v>107</v>
      </c>
      <c r="N93" s="229"/>
      <c r="O93" s="229"/>
      <c r="P93" s="260"/>
      <c r="Q93" s="196">
        <f>I93*L93</f>
        <v>570000</v>
      </c>
      <c r="S93" s="102"/>
      <c r="T93" s="102"/>
    </row>
    <row r="94" spans="1:20" s="128" customFormat="1" ht="20.100000000000001" customHeight="1" x14ac:dyDescent="0.15">
      <c r="A94" s="151"/>
      <c r="B94" s="152"/>
      <c r="C94" s="140"/>
      <c r="D94" s="145"/>
      <c r="E94" s="262"/>
      <c r="F94" s="149"/>
      <c r="G94" s="150"/>
      <c r="H94" s="195" t="s">
        <v>220</v>
      </c>
      <c r="I94" s="229">
        <v>760000</v>
      </c>
      <c r="J94" s="229" t="s">
        <v>111</v>
      </c>
      <c r="K94" s="229" t="s">
        <v>159</v>
      </c>
      <c r="L94" s="229">
        <v>6</v>
      </c>
      <c r="M94" s="260" t="s">
        <v>107</v>
      </c>
      <c r="N94" s="229"/>
      <c r="O94" s="229"/>
      <c r="P94" s="260"/>
      <c r="Q94" s="196">
        <f t="shared" si="4"/>
        <v>4560000</v>
      </c>
      <c r="S94" s="102"/>
      <c r="T94" s="102"/>
    </row>
    <row r="95" spans="1:20" s="128" customFormat="1" ht="20.100000000000001" customHeight="1" x14ac:dyDescent="0.15">
      <c r="A95" s="159"/>
      <c r="B95" s="160"/>
      <c r="C95" s="161"/>
      <c r="D95" s="162"/>
      <c r="E95" s="190"/>
      <c r="F95" s="163"/>
      <c r="G95" s="191"/>
      <c r="H95" s="197" t="s">
        <v>223</v>
      </c>
      <c r="I95" s="198">
        <v>35550.800000000003</v>
      </c>
      <c r="J95" s="198" t="s">
        <v>111</v>
      </c>
      <c r="K95" s="198" t="s">
        <v>159</v>
      </c>
      <c r="L95" s="198">
        <v>12</v>
      </c>
      <c r="M95" s="198" t="s">
        <v>137</v>
      </c>
      <c r="N95" s="198"/>
      <c r="O95" s="198"/>
      <c r="P95" s="199"/>
      <c r="Q95" s="414">
        <f t="shared" si="4"/>
        <v>426609.60000000003</v>
      </c>
      <c r="S95" s="102"/>
      <c r="T95" s="102"/>
    </row>
    <row r="96" spans="1:20" s="128" customFormat="1" ht="20.100000000000001" customHeight="1" x14ac:dyDescent="0.15">
      <c r="A96" s="165"/>
      <c r="B96" s="166"/>
      <c r="C96" s="167"/>
      <c r="D96" s="168"/>
      <c r="E96" s="305"/>
      <c r="F96" s="169"/>
      <c r="G96" s="306"/>
      <c r="H96" s="200" t="s">
        <v>138</v>
      </c>
      <c r="I96" s="201"/>
      <c r="J96" s="201"/>
      <c r="K96" s="201"/>
      <c r="L96" s="201"/>
      <c r="M96" s="201"/>
      <c r="N96" s="201"/>
      <c r="O96" s="201"/>
      <c r="P96" s="202"/>
      <c r="Q96" s="203">
        <f>SUM(Q97:Q102)</f>
        <v>12133849.92</v>
      </c>
      <c r="S96" s="102"/>
      <c r="T96" s="102"/>
    </row>
    <row r="97" spans="1:20" s="128" customFormat="1" ht="20.100000000000001" customHeight="1" x14ac:dyDescent="0.15">
      <c r="A97" s="151"/>
      <c r="B97" s="152"/>
      <c r="C97" s="140"/>
      <c r="D97" s="145"/>
      <c r="E97" s="145"/>
      <c r="F97" s="149"/>
      <c r="G97" s="286"/>
      <c r="H97" s="195" t="s">
        <v>173</v>
      </c>
      <c r="I97" s="229">
        <v>95000</v>
      </c>
      <c r="J97" s="229" t="s">
        <v>5</v>
      </c>
      <c r="K97" s="229" t="s">
        <v>13</v>
      </c>
      <c r="L97" s="229">
        <v>4</v>
      </c>
      <c r="M97" s="229" t="s">
        <v>135</v>
      </c>
      <c r="N97" s="229" t="s">
        <v>159</v>
      </c>
      <c r="O97" s="229">
        <v>12</v>
      </c>
      <c r="P97" s="260" t="s">
        <v>137</v>
      </c>
      <c r="Q97" s="196">
        <f>I97*L97*O97</f>
        <v>4560000</v>
      </c>
      <c r="S97" s="102"/>
      <c r="T97" s="102"/>
    </row>
    <row r="98" spans="1:20" s="128" customFormat="1" ht="20.100000000000001" customHeight="1" x14ac:dyDescent="0.15">
      <c r="A98" s="151"/>
      <c r="B98" s="152"/>
      <c r="C98" s="140"/>
      <c r="D98" s="145"/>
      <c r="E98" s="145"/>
      <c r="F98" s="149"/>
      <c r="G98" s="157"/>
      <c r="H98" s="195" t="s">
        <v>200</v>
      </c>
      <c r="I98" s="229">
        <v>0</v>
      </c>
      <c r="J98" s="229" t="s">
        <v>5</v>
      </c>
      <c r="K98" s="229" t="s">
        <v>13</v>
      </c>
      <c r="L98" s="229">
        <v>0</v>
      </c>
      <c r="M98" s="229" t="s">
        <v>135</v>
      </c>
      <c r="N98" s="229" t="s">
        <v>251</v>
      </c>
      <c r="O98" s="229">
        <v>0</v>
      </c>
      <c r="P98" s="260" t="s">
        <v>137</v>
      </c>
      <c r="Q98" s="196">
        <f t="shared" ref="Q98:Q102" si="5">I98*L98*O98</f>
        <v>0</v>
      </c>
      <c r="S98" s="102"/>
      <c r="T98" s="102"/>
    </row>
    <row r="99" spans="1:20" s="128" customFormat="1" ht="20.100000000000001" customHeight="1" x14ac:dyDescent="0.15">
      <c r="A99" s="151"/>
      <c r="B99" s="152"/>
      <c r="C99" s="140"/>
      <c r="D99" s="145"/>
      <c r="E99" s="145"/>
      <c r="F99" s="149"/>
      <c r="G99" s="286"/>
      <c r="H99" s="195" t="s">
        <v>191</v>
      </c>
      <c r="I99" s="229">
        <v>14470.5</v>
      </c>
      <c r="J99" s="229" t="s">
        <v>5</v>
      </c>
      <c r="K99" s="229" t="s">
        <v>13</v>
      </c>
      <c r="L99" s="229">
        <v>10</v>
      </c>
      <c r="M99" s="229" t="s">
        <v>120</v>
      </c>
      <c r="N99" s="229" t="s">
        <v>13</v>
      </c>
      <c r="O99" s="229">
        <v>10</v>
      </c>
      <c r="P99" s="260" t="s">
        <v>199</v>
      </c>
      <c r="Q99" s="196">
        <f t="shared" si="5"/>
        <v>1447050</v>
      </c>
      <c r="S99" s="102"/>
      <c r="T99" s="102"/>
    </row>
    <row r="100" spans="1:20" s="128" customFormat="1" ht="20.100000000000001" customHeight="1" x14ac:dyDescent="0.15">
      <c r="A100" s="151"/>
      <c r="B100" s="152"/>
      <c r="C100" s="140"/>
      <c r="D100" s="145"/>
      <c r="E100" s="145"/>
      <c r="F100" s="149"/>
      <c r="G100" s="176"/>
      <c r="H100" s="195" t="s">
        <v>174</v>
      </c>
      <c r="I100" s="229">
        <v>45000</v>
      </c>
      <c r="J100" s="229" t="s">
        <v>250</v>
      </c>
      <c r="K100" s="229" t="s">
        <v>251</v>
      </c>
      <c r="L100" s="229">
        <v>4</v>
      </c>
      <c r="M100" s="229" t="s">
        <v>135</v>
      </c>
      <c r="N100" s="229" t="s">
        <v>13</v>
      </c>
      <c r="O100" s="229">
        <v>12</v>
      </c>
      <c r="P100" s="260" t="s">
        <v>137</v>
      </c>
      <c r="Q100" s="196">
        <f t="shared" si="5"/>
        <v>2160000</v>
      </c>
      <c r="S100" s="102"/>
      <c r="T100" s="102"/>
    </row>
    <row r="101" spans="1:20" s="128" customFormat="1" ht="20.100000000000001" customHeight="1" x14ac:dyDescent="0.15">
      <c r="A101" s="159"/>
      <c r="B101" s="160"/>
      <c r="C101" s="161"/>
      <c r="D101" s="162"/>
      <c r="E101" s="308"/>
      <c r="F101" s="163"/>
      <c r="G101" s="164"/>
      <c r="H101" s="197" t="s">
        <v>237</v>
      </c>
      <c r="I101" s="198">
        <v>165283.32999999999</v>
      </c>
      <c r="J101" s="198" t="s">
        <v>5</v>
      </c>
      <c r="K101" s="198" t="s">
        <v>251</v>
      </c>
      <c r="L101" s="198">
        <v>4</v>
      </c>
      <c r="M101" s="198" t="s">
        <v>238</v>
      </c>
      <c r="N101" s="198" t="s">
        <v>13</v>
      </c>
      <c r="O101" s="198">
        <v>6</v>
      </c>
      <c r="P101" s="199" t="s">
        <v>137</v>
      </c>
      <c r="Q101" s="414">
        <f>I101*L101*O101</f>
        <v>3966799.92</v>
      </c>
      <c r="S101" s="102"/>
      <c r="T101" s="102"/>
    </row>
    <row r="102" spans="1:20" s="128" customFormat="1" ht="20.100000000000001" customHeight="1" x14ac:dyDescent="0.15">
      <c r="A102" s="165"/>
      <c r="B102" s="166"/>
      <c r="C102" s="167"/>
      <c r="D102" s="168"/>
      <c r="E102" s="184"/>
      <c r="F102" s="169"/>
      <c r="G102" s="170"/>
      <c r="H102" s="200" t="s">
        <v>190</v>
      </c>
      <c r="I102" s="201">
        <v>0</v>
      </c>
      <c r="J102" s="201" t="s">
        <v>5</v>
      </c>
      <c r="K102" s="201" t="s">
        <v>13</v>
      </c>
      <c r="L102" s="201">
        <v>10</v>
      </c>
      <c r="M102" s="201" t="s">
        <v>120</v>
      </c>
      <c r="N102" s="201" t="s">
        <v>13</v>
      </c>
      <c r="O102" s="201">
        <v>10</v>
      </c>
      <c r="P102" s="202" t="s">
        <v>199</v>
      </c>
      <c r="Q102" s="203">
        <f t="shared" si="5"/>
        <v>0</v>
      </c>
      <c r="S102" s="102"/>
      <c r="T102" s="102"/>
    </row>
    <row r="103" spans="1:20" s="128" customFormat="1" ht="20.100000000000001" customHeight="1" x14ac:dyDescent="0.15">
      <c r="A103" s="151"/>
      <c r="B103" s="152"/>
      <c r="C103" s="140"/>
      <c r="D103" s="145"/>
      <c r="E103" s="261"/>
      <c r="F103" s="149"/>
      <c r="G103" s="176"/>
      <c r="H103" s="195" t="s">
        <v>185</v>
      </c>
      <c r="I103" s="229">
        <v>0</v>
      </c>
      <c r="J103" s="229" t="s">
        <v>111</v>
      </c>
      <c r="K103" s="229" t="s">
        <v>159</v>
      </c>
      <c r="L103" s="229">
        <v>10</v>
      </c>
      <c r="M103" s="229" t="s">
        <v>109</v>
      </c>
      <c r="N103" s="229" t="s">
        <v>13</v>
      </c>
      <c r="O103" s="229"/>
      <c r="P103" s="260"/>
      <c r="Q103" s="196">
        <f>I103*L103</f>
        <v>0</v>
      </c>
      <c r="S103" s="102"/>
      <c r="T103" s="102"/>
    </row>
    <row r="104" spans="1:20" s="128" customFormat="1" ht="20.100000000000001" customHeight="1" x14ac:dyDescent="0.15">
      <c r="A104" s="151"/>
      <c r="B104" s="174"/>
      <c r="C104" s="140"/>
      <c r="D104" s="145"/>
      <c r="E104" s="145"/>
      <c r="F104" s="149"/>
      <c r="G104" s="429"/>
      <c r="H104" s="195" t="s">
        <v>170</v>
      </c>
      <c r="I104" s="229"/>
      <c r="J104" s="229"/>
      <c r="K104" s="229"/>
      <c r="L104" s="229"/>
      <c r="M104" s="229"/>
      <c r="N104" s="229"/>
      <c r="O104" s="229"/>
      <c r="P104" s="260"/>
      <c r="Q104" s="196">
        <f>Q105+Q106</f>
        <v>0</v>
      </c>
      <c r="S104" s="102"/>
      <c r="T104" s="102"/>
    </row>
    <row r="105" spans="1:20" s="128" customFormat="1" ht="20.100000000000001" customHeight="1" x14ac:dyDescent="0.15">
      <c r="A105" s="151"/>
      <c r="B105" s="152"/>
      <c r="C105" s="140"/>
      <c r="D105" s="145"/>
      <c r="E105" s="261"/>
      <c r="F105" s="149"/>
      <c r="G105" s="429"/>
      <c r="H105" s="195" t="s">
        <v>171</v>
      </c>
      <c r="I105" s="229">
        <v>0</v>
      </c>
      <c r="J105" s="229" t="s">
        <v>5</v>
      </c>
      <c r="K105" s="229" t="s">
        <v>13</v>
      </c>
      <c r="L105" s="229">
        <v>0</v>
      </c>
      <c r="M105" s="229" t="s">
        <v>120</v>
      </c>
      <c r="N105" s="229" t="s">
        <v>13</v>
      </c>
      <c r="O105" s="229">
        <v>0</v>
      </c>
      <c r="P105" s="260" t="s">
        <v>109</v>
      </c>
      <c r="Q105" s="196">
        <f>I105*L105*O105</f>
        <v>0</v>
      </c>
      <c r="S105" s="102"/>
      <c r="T105" s="102"/>
    </row>
    <row r="106" spans="1:20" s="128" customFormat="1" ht="20.100000000000001" customHeight="1" x14ac:dyDescent="0.15">
      <c r="A106" s="151"/>
      <c r="B106" s="152"/>
      <c r="C106" s="140"/>
      <c r="D106" s="145"/>
      <c r="E106" s="261"/>
      <c r="F106" s="149"/>
      <c r="G106" s="429"/>
      <c r="H106" s="195" t="s">
        <v>172</v>
      </c>
      <c r="I106" s="229">
        <v>0</v>
      </c>
      <c r="J106" s="229" t="s">
        <v>5</v>
      </c>
      <c r="K106" s="229" t="s">
        <v>13</v>
      </c>
      <c r="L106" s="229">
        <v>10</v>
      </c>
      <c r="M106" s="229" t="s">
        <v>120</v>
      </c>
      <c r="N106" s="229" t="s">
        <v>13</v>
      </c>
      <c r="O106" s="229">
        <v>4</v>
      </c>
      <c r="P106" s="260" t="s">
        <v>109</v>
      </c>
      <c r="Q106" s="196">
        <f>I106*L106*O106</f>
        <v>0</v>
      </c>
      <c r="S106" s="102"/>
      <c r="T106" s="102"/>
    </row>
    <row r="107" spans="1:20" s="128" customFormat="1" ht="20.100000000000001" customHeight="1" x14ac:dyDescent="0.15">
      <c r="A107" s="151"/>
      <c r="B107" s="152"/>
      <c r="C107" s="140"/>
      <c r="D107" s="145"/>
      <c r="E107" s="262"/>
      <c r="F107" s="149"/>
      <c r="G107" s="425"/>
      <c r="H107" s="195" t="s">
        <v>139</v>
      </c>
      <c r="I107" s="229"/>
      <c r="J107" s="229"/>
      <c r="K107" s="229"/>
      <c r="L107" s="229"/>
      <c r="M107" s="229"/>
      <c r="N107" s="229"/>
      <c r="O107" s="229"/>
      <c r="P107" s="260"/>
      <c r="Q107" s="196">
        <f>Q108+Q109+Q110+Q111+Q112+Q113</f>
        <v>4503520</v>
      </c>
      <c r="S107" s="102"/>
      <c r="T107" s="102"/>
    </row>
    <row r="108" spans="1:20" s="128" customFormat="1" ht="20.100000000000001" customHeight="1" x14ac:dyDescent="0.15">
      <c r="A108" s="151"/>
      <c r="B108" s="152"/>
      <c r="C108" s="140"/>
      <c r="D108" s="145"/>
      <c r="E108" s="262"/>
      <c r="F108" s="149"/>
      <c r="G108" s="425"/>
      <c r="H108" s="195" t="s">
        <v>140</v>
      </c>
      <c r="I108" s="229">
        <v>0</v>
      </c>
      <c r="J108" s="229" t="s">
        <v>111</v>
      </c>
      <c r="K108" s="229" t="s">
        <v>13</v>
      </c>
      <c r="L108" s="229">
        <v>2</v>
      </c>
      <c r="M108" s="229" t="s">
        <v>109</v>
      </c>
      <c r="N108" s="229"/>
      <c r="O108" s="229"/>
      <c r="P108" s="260"/>
      <c r="Q108" s="196">
        <f t="shared" ref="Q108:Q112" si="6">I108*L108</f>
        <v>0</v>
      </c>
      <c r="S108" s="102"/>
      <c r="T108" s="102"/>
    </row>
    <row r="109" spans="1:20" s="128" customFormat="1" ht="20.100000000000001" customHeight="1" x14ac:dyDescent="0.15">
      <c r="A109" s="151"/>
      <c r="B109" s="152"/>
      <c r="C109" s="140"/>
      <c r="D109" s="145"/>
      <c r="E109" s="262"/>
      <c r="F109" s="149"/>
      <c r="G109" s="425"/>
      <c r="H109" s="195" t="s">
        <v>141</v>
      </c>
      <c r="I109" s="229">
        <v>200000</v>
      </c>
      <c r="J109" s="229" t="s">
        <v>111</v>
      </c>
      <c r="K109" s="229" t="s">
        <v>13</v>
      </c>
      <c r="L109" s="229">
        <v>2</v>
      </c>
      <c r="M109" s="229" t="s">
        <v>109</v>
      </c>
      <c r="N109" s="229"/>
      <c r="O109" s="229"/>
      <c r="P109" s="260"/>
      <c r="Q109" s="196">
        <f t="shared" si="6"/>
        <v>400000</v>
      </c>
      <c r="S109" s="102"/>
      <c r="T109" s="102"/>
    </row>
    <row r="110" spans="1:20" s="128" customFormat="1" ht="20.100000000000001" customHeight="1" x14ac:dyDescent="0.15">
      <c r="A110" s="151"/>
      <c r="B110" s="152"/>
      <c r="C110" s="140"/>
      <c r="D110" s="145"/>
      <c r="E110" s="145"/>
      <c r="F110" s="149"/>
      <c r="G110" s="429"/>
      <c r="H110" s="195" t="s">
        <v>142</v>
      </c>
      <c r="I110" s="229">
        <v>0</v>
      </c>
      <c r="J110" s="229" t="s">
        <v>111</v>
      </c>
      <c r="K110" s="229" t="s">
        <v>13</v>
      </c>
      <c r="L110" s="229">
        <v>2</v>
      </c>
      <c r="M110" s="229" t="s">
        <v>109</v>
      </c>
      <c r="N110" s="229"/>
      <c r="O110" s="229"/>
      <c r="P110" s="260"/>
      <c r="Q110" s="196">
        <f t="shared" si="6"/>
        <v>0</v>
      </c>
      <c r="S110" s="102"/>
      <c r="T110" s="102"/>
    </row>
    <row r="111" spans="1:20" s="128" customFormat="1" ht="20.100000000000001" customHeight="1" x14ac:dyDescent="0.15">
      <c r="A111" s="151"/>
      <c r="B111" s="152"/>
      <c r="C111" s="140"/>
      <c r="D111" s="145"/>
      <c r="E111" s="145"/>
      <c r="F111" s="149"/>
      <c r="G111" s="440"/>
      <c r="H111" s="195" t="s">
        <v>203</v>
      </c>
      <c r="I111" s="229">
        <v>54600</v>
      </c>
      <c r="J111" s="229" t="s">
        <v>111</v>
      </c>
      <c r="K111" s="229" t="s">
        <v>159</v>
      </c>
      <c r="L111" s="229">
        <v>12</v>
      </c>
      <c r="M111" s="229" t="s">
        <v>107</v>
      </c>
      <c r="N111" s="229"/>
      <c r="O111" s="229"/>
      <c r="P111" s="260"/>
      <c r="Q111" s="196">
        <f t="shared" si="6"/>
        <v>655200</v>
      </c>
      <c r="S111" s="102"/>
      <c r="T111" s="102"/>
    </row>
    <row r="112" spans="1:20" s="128" customFormat="1" ht="20.100000000000001" customHeight="1" x14ac:dyDescent="0.15">
      <c r="A112" s="151"/>
      <c r="B112" s="263"/>
      <c r="C112" s="140"/>
      <c r="D112" s="145"/>
      <c r="E112" s="145"/>
      <c r="F112" s="149"/>
      <c r="G112" s="443"/>
      <c r="H112" s="195" t="s">
        <v>202</v>
      </c>
      <c r="I112" s="229">
        <v>448320</v>
      </c>
      <c r="J112" s="229" t="s">
        <v>111</v>
      </c>
      <c r="K112" s="229" t="s">
        <v>159</v>
      </c>
      <c r="L112" s="229">
        <v>1</v>
      </c>
      <c r="M112" s="229" t="s">
        <v>109</v>
      </c>
      <c r="N112" s="229"/>
      <c r="O112" s="229"/>
      <c r="P112" s="260"/>
      <c r="Q112" s="196">
        <f t="shared" si="6"/>
        <v>448320</v>
      </c>
      <c r="S112" s="102"/>
      <c r="T112" s="102"/>
    </row>
    <row r="113" spans="1:20" s="128" customFormat="1" ht="20.100000000000001" customHeight="1" x14ac:dyDescent="0.15">
      <c r="A113" s="151"/>
      <c r="B113" s="263"/>
      <c r="C113" s="140"/>
      <c r="D113" s="145"/>
      <c r="E113" s="145"/>
      <c r="F113" s="149"/>
      <c r="G113" s="429"/>
      <c r="H113" s="195" t="s">
        <v>287</v>
      </c>
      <c r="I113" s="229"/>
      <c r="J113" s="229"/>
      <c r="K113" s="229"/>
      <c r="L113" s="229"/>
      <c r="M113" s="229"/>
      <c r="N113" s="229"/>
      <c r="O113" s="229"/>
      <c r="P113" s="260"/>
      <c r="Q113" s="196">
        <f>Q114+Q115</f>
        <v>3000000</v>
      </c>
      <c r="S113" s="102"/>
      <c r="T113" s="102"/>
    </row>
    <row r="114" spans="1:20" s="128" customFormat="1" ht="20.100000000000001" customHeight="1" x14ac:dyDescent="0.15">
      <c r="A114" s="151"/>
      <c r="B114" s="263"/>
      <c r="C114" s="140"/>
      <c r="D114" s="145"/>
      <c r="E114" s="145"/>
      <c r="F114" s="149"/>
      <c r="G114" s="429"/>
      <c r="H114" s="195" t="s">
        <v>288</v>
      </c>
      <c r="I114" s="229">
        <v>500000</v>
      </c>
      <c r="J114" s="229" t="s">
        <v>290</v>
      </c>
      <c r="K114" s="229" t="s">
        <v>13</v>
      </c>
      <c r="L114" s="229">
        <v>1</v>
      </c>
      <c r="M114" s="229" t="s">
        <v>109</v>
      </c>
      <c r="N114" s="229"/>
      <c r="O114" s="229"/>
      <c r="P114" s="260"/>
      <c r="Q114" s="196">
        <f t="shared" ref="Q114:Q115" si="7">I114*L114</f>
        <v>500000</v>
      </c>
      <c r="S114" s="102"/>
      <c r="T114" s="102"/>
    </row>
    <row r="115" spans="1:20" s="128" customFormat="1" ht="20.100000000000001" customHeight="1" x14ac:dyDescent="0.15">
      <c r="A115" s="151"/>
      <c r="B115" s="263"/>
      <c r="C115" s="140"/>
      <c r="D115" s="145"/>
      <c r="E115" s="145"/>
      <c r="F115" s="149"/>
      <c r="G115" s="429"/>
      <c r="H115" s="195" t="s">
        <v>289</v>
      </c>
      <c r="I115" s="229">
        <v>250000</v>
      </c>
      <c r="J115" s="229" t="s">
        <v>290</v>
      </c>
      <c r="K115" s="229" t="s">
        <v>13</v>
      </c>
      <c r="L115" s="229">
        <v>10</v>
      </c>
      <c r="M115" s="229" t="s">
        <v>291</v>
      </c>
      <c r="N115" s="229"/>
      <c r="O115" s="229"/>
      <c r="P115" s="260"/>
      <c r="Q115" s="196">
        <f t="shared" si="7"/>
        <v>2500000</v>
      </c>
      <c r="S115" s="102"/>
      <c r="T115" s="102"/>
    </row>
    <row r="116" spans="1:20" s="128" customFormat="1" ht="20.100000000000001" customHeight="1" x14ac:dyDescent="0.15">
      <c r="A116" s="151"/>
      <c r="B116" s="263"/>
      <c r="C116" s="140"/>
      <c r="D116" s="145"/>
      <c r="E116" s="145"/>
      <c r="F116" s="149"/>
      <c r="G116" s="429"/>
      <c r="H116" s="195" t="s">
        <v>164</v>
      </c>
      <c r="I116" s="229"/>
      <c r="J116" s="229"/>
      <c r="K116" s="229"/>
      <c r="L116" s="229"/>
      <c r="M116" s="229"/>
      <c r="N116" s="229"/>
      <c r="O116" s="229"/>
      <c r="P116" s="260"/>
      <c r="Q116" s="196">
        <f>Q117+Q118+Q119</f>
        <v>12000000</v>
      </c>
      <c r="S116" s="102"/>
      <c r="T116" s="102"/>
    </row>
    <row r="117" spans="1:20" s="128" customFormat="1" ht="20.100000000000001" customHeight="1" x14ac:dyDescent="0.15">
      <c r="A117" s="151"/>
      <c r="B117" s="263"/>
      <c r="C117" s="140"/>
      <c r="D117" s="145"/>
      <c r="E117" s="145"/>
      <c r="F117" s="149"/>
      <c r="G117" s="429"/>
      <c r="H117" s="195" t="s">
        <v>165</v>
      </c>
      <c r="I117" s="229">
        <v>6000000</v>
      </c>
      <c r="J117" s="229" t="s">
        <v>5</v>
      </c>
      <c r="K117" s="229" t="s">
        <v>13</v>
      </c>
      <c r="L117" s="229">
        <v>1</v>
      </c>
      <c r="M117" s="229" t="s">
        <v>109</v>
      </c>
      <c r="N117" s="229"/>
      <c r="O117" s="229"/>
      <c r="P117" s="260"/>
      <c r="Q117" s="196">
        <f>I117*L117</f>
        <v>6000000</v>
      </c>
      <c r="S117" s="102"/>
      <c r="T117" s="102"/>
    </row>
    <row r="118" spans="1:20" s="128" customFormat="1" ht="20.100000000000001" customHeight="1" x14ac:dyDescent="0.15">
      <c r="A118" s="151"/>
      <c r="B118" s="263"/>
      <c r="C118" s="140"/>
      <c r="D118" s="145"/>
      <c r="E118" s="145"/>
      <c r="F118" s="149"/>
      <c r="G118" s="429"/>
      <c r="H118" s="195" t="s">
        <v>166</v>
      </c>
      <c r="I118" s="229">
        <v>6000000</v>
      </c>
      <c r="J118" s="229" t="s">
        <v>5</v>
      </c>
      <c r="K118" s="229" t="s">
        <v>13</v>
      </c>
      <c r="L118" s="229">
        <v>1</v>
      </c>
      <c r="M118" s="229" t="s">
        <v>109</v>
      </c>
      <c r="N118" s="229"/>
      <c r="O118" s="229"/>
      <c r="P118" s="260"/>
      <c r="Q118" s="196">
        <f>I118*L118</f>
        <v>6000000</v>
      </c>
      <c r="S118" s="102"/>
      <c r="T118" s="102"/>
    </row>
    <row r="119" spans="1:20" s="128" customFormat="1" ht="20.100000000000001" customHeight="1" x14ac:dyDescent="0.15">
      <c r="A119" s="151"/>
      <c r="B119" s="263"/>
      <c r="C119" s="140"/>
      <c r="D119" s="145"/>
      <c r="E119" s="145"/>
      <c r="F119" s="149"/>
      <c r="G119" s="429"/>
      <c r="H119" s="195" t="s">
        <v>167</v>
      </c>
      <c r="I119" s="229">
        <v>0</v>
      </c>
      <c r="J119" s="229" t="s">
        <v>111</v>
      </c>
      <c r="K119" s="229" t="s">
        <v>159</v>
      </c>
      <c r="L119" s="229">
        <v>2</v>
      </c>
      <c r="M119" s="229" t="s">
        <v>109</v>
      </c>
      <c r="N119" s="229"/>
      <c r="O119" s="229"/>
      <c r="P119" s="260"/>
      <c r="Q119" s="210">
        <f>I119*L119</f>
        <v>0</v>
      </c>
      <c r="S119" s="102"/>
      <c r="T119" s="102"/>
    </row>
    <row r="120" spans="1:20" s="128" customFormat="1" ht="20.100000000000001" customHeight="1" x14ac:dyDescent="0.15">
      <c r="A120" s="151"/>
      <c r="B120" s="263"/>
      <c r="C120" s="140"/>
      <c r="D120" s="145"/>
      <c r="E120" s="145"/>
      <c r="F120" s="149"/>
      <c r="G120" s="429"/>
      <c r="H120" s="195" t="s">
        <v>221</v>
      </c>
      <c r="I120" s="229"/>
      <c r="J120" s="229"/>
      <c r="K120" s="229"/>
      <c r="L120" s="229"/>
      <c r="M120" s="229"/>
      <c r="N120" s="229"/>
      <c r="O120" s="229"/>
      <c r="P120" s="260"/>
      <c r="Q120" s="196">
        <f>Q121</f>
        <v>2100000</v>
      </c>
      <c r="S120" s="102"/>
      <c r="T120" s="102"/>
    </row>
    <row r="121" spans="1:20" s="128" customFormat="1" ht="20.100000000000001" customHeight="1" x14ac:dyDescent="0.15">
      <c r="A121" s="151"/>
      <c r="B121" s="263"/>
      <c r="C121" s="140"/>
      <c r="D121" s="145"/>
      <c r="E121" s="145"/>
      <c r="F121" s="149"/>
      <c r="G121" s="429"/>
      <c r="H121" s="195" t="s">
        <v>216</v>
      </c>
      <c r="I121" s="229">
        <v>50000</v>
      </c>
      <c r="J121" s="229" t="s">
        <v>111</v>
      </c>
      <c r="K121" s="229" t="s">
        <v>13</v>
      </c>
      <c r="L121" s="229">
        <v>42</v>
      </c>
      <c r="M121" s="229" t="s">
        <v>120</v>
      </c>
      <c r="N121" s="229"/>
      <c r="O121" s="229"/>
      <c r="P121" s="260"/>
      <c r="Q121" s="196">
        <f>I121*L121</f>
        <v>2100000</v>
      </c>
      <c r="S121" s="102"/>
      <c r="T121" s="102"/>
    </row>
    <row r="122" spans="1:20" s="128" customFormat="1" ht="20.100000000000001" customHeight="1" x14ac:dyDescent="0.15">
      <c r="A122" s="151"/>
      <c r="B122" s="263"/>
      <c r="C122" s="140"/>
      <c r="D122" s="145"/>
      <c r="E122" s="145"/>
      <c r="F122" s="149"/>
      <c r="G122" s="429"/>
      <c r="H122" s="195" t="s">
        <v>222</v>
      </c>
      <c r="I122" s="229"/>
      <c r="J122" s="229"/>
      <c r="K122" s="229"/>
      <c r="L122" s="229"/>
      <c r="M122" s="229"/>
      <c r="N122" s="229"/>
      <c r="O122" s="229"/>
      <c r="P122" s="260"/>
      <c r="Q122" s="196">
        <f>Q123+Q124+Q125</f>
        <v>7560000</v>
      </c>
      <c r="S122" s="102"/>
      <c r="T122" s="102"/>
    </row>
    <row r="123" spans="1:20" s="128" customFormat="1" ht="20.100000000000001" customHeight="1" x14ac:dyDescent="0.15">
      <c r="A123" s="151"/>
      <c r="B123" s="263"/>
      <c r="C123" s="140"/>
      <c r="D123" s="145"/>
      <c r="E123" s="145"/>
      <c r="F123" s="149"/>
      <c r="G123" s="429"/>
      <c r="H123" s="195" t="s">
        <v>294</v>
      </c>
      <c r="I123" s="229">
        <v>20000</v>
      </c>
      <c r="J123" s="230" t="s">
        <v>111</v>
      </c>
      <c r="K123" s="229" t="s">
        <v>159</v>
      </c>
      <c r="L123" s="229">
        <v>4</v>
      </c>
      <c r="M123" s="230" t="s">
        <v>107</v>
      </c>
      <c r="N123" s="229" t="s">
        <v>13</v>
      </c>
      <c r="O123" s="229">
        <v>42</v>
      </c>
      <c r="P123" s="231" t="s">
        <v>120</v>
      </c>
      <c r="Q123" s="210">
        <f>I123*L123*O123</f>
        <v>3360000</v>
      </c>
      <c r="S123" s="102"/>
      <c r="T123" s="102"/>
    </row>
    <row r="124" spans="1:20" s="128" customFormat="1" ht="20.100000000000001" customHeight="1" x14ac:dyDescent="0.15">
      <c r="A124" s="151"/>
      <c r="B124" s="303"/>
      <c r="C124" s="140"/>
      <c r="D124" s="145"/>
      <c r="E124" s="145"/>
      <c r="F124" s="147"/>
      <c r="G124" s="429"/>
      <c r="H124" s="195" t="s">
        <v>295</v>
      </c>
      <c r="I124" s="229">
        <v>20000</v>
      </c>
      <c r="J124" s="230" t="s">
        <v>111</v>
      </c>
      <c r="K124" s="229" t="s">
        <v>159</v>
      </c>
      <c r="L124" s="229">
        <v>2</v>
      </c>
      <c r="M124" s="230" t="s">
        <v>107</v>
      </c>
      <c r="N124" s="229" t="s">
        <v>13</v>
      </c>
      <c r="O124" s="229">
        <v>42</v>
      </c>
      <c r="P124" s="231" t="s">
        <v>120</v>
      </c>
      <c r="Q124" s="210">
        <f>I124*L124*O124</f>
        <v>1680000</v>
      </c>
      <c r="S124" s="102"/>
      <c r="T124" s="102"/>
    </row>
    <row r="125" spans="1:20" s="128" customFormat="1" ht="20.100000000000001" customHeight="1" x14ac:dyDescent="0.15">
      <c r="A125" s="151"/>
      <c r="B125" s="303"/>
      <c r="C125" s="140"/>
      <c r="D125" s="145"/>
      <c r="E125" s="145"/>
      <c r="F125" s="147"/>
      <c r="G125" s="429"/>
      <c r="H125" s="195" t="s">
        <v>296</v>
      </c>
      <c r="I125" s="229">
        <v>20000</v>
      </c>
      <c r="J125" s="230" t="s">
        <v>111</v>
      </c>
      <c r="K125" s="229" t="s">
        <v>159</v>
      </c>
      <c r="L125" s="229">
        <v>3</v>
      </c>
      <c r="M125" s="230" t="s">
        <v>107</v>
      </c>
      <c r="N125" s="229" t="s">
        <v>13</v>
      </c>
      <c r="O125" s="229">
        <v>42</v>
      </c>
      <c r="P125" s="231" t="s">
        <v>120</v>
      </c>
      <c r="Q125" s="210">
        <f>I125*L125*O125</f>
        <v>2520000</v>
      </c>
      <c r="S125" s="102"/>
      <c r="T125" s="102"/>
    </row>
    <row r="126" spans="1:20" s="128" customFormat="1" ht="20.100000000000001" customHeight="1" x14ac:dyDescent="0.15">
      <c r="A126" s="151"/>
      <c r="B126" s="263"/>
      <c r="C126" s="140"/>
      <c r="D126" s="145"/>
      <c r="E126" s="145"/>
      <c r="F126" s="147"/>
      <c r="G126" s="429"/>
      <c r="H126" s="195" t="s">
        <v>113</v>
      </c>
      <c r="I126" s="229"/>
      <c r="J126" s="230"/>
      <c r="K126" s="229"/>
      <c r="L126" s="229"/>
      <c r="M126" s="230"/>
      <c r="N126" s="229"/>
      <c r="O126" s="229"/>
      <c r="P126" s="231"/>
      <c r="Q126" s="210">
        <f>Q127+Q128+Q129</f>
        <v>1274800</v>
      </c>
      <c r="S126" s="102"/>
      <c r="T126" s="102"/>
    </row>
    <row r="127" spans="1:20" s="128" customFormat="1" ht="20.100000000000001" customHeight="1" x14ac:dyDescent="0.15">
      <c r="A127" s="151"/>
      <c r="B127" s="263"/>
      <c r="C127" s="140"/>
      <c r="D127" s="145"/>
      <c r="E127" s="262"/>
      <c r="F127" s="149"/>
      <c r="G127" s="425"/>
      <c r="H127" s="195" t="s">
        <v>76</v>
      </c>
      <c r="I127" s="229">
        <v>300000</v>
      </c>
      <c r="J127" s="230" t="s">
        <v>5</v>
      </c>
      <c r="K127" s="229" t="s">
        <v>13</v>
      </c>
      <c r="L127" s="229"/>
      <c r="M127" s="230"/>
      <c r="N127" s="229"/>
      <c r="O127" s="229">
        <v>2</v>
      </c>
      <c r="P127" s="231" t="s">
        <v>14</v>
      </c>
      <c r="Q127" s="210">
        <f>I127*O127</f>
        <v>600000</v>
      </c>
      <c r="S127" s="102"/>
      <c r="T127" s="102"/>
    </row>
    <row r="128" spans="1:20" s="128" customFormat="1" ht="20.100000000000001" customHeight="1" x14ac:dyDescent="0.15">
      <c r="A128" s="151"/>
      <c r="B128" s="263"/>
      <c r="C128" s="140"/>
      <c r="D128" s="145"/>
      <c r="E128" s="262"/>
      <c r="F128" s="149"/>
      <c r="G128" s="425"/>
      <c r="H128" s="195" t="s">
        <v>78</v>
      </c>
      <c r="I128" s="229">
        <v>337400</v>
      </c>
      <c r="J128" s="230" t="s">
        <v>5</v>
      </c>
      <c r="K128" s="229" t="s">
        <v>13</v>
      </c>
      <c r="L128" s="229"/>
      <c r="M128" s="230"/>
      <c r="N128" s="229"/>
      <c r="O128" s="229">
        <v>2</v>
      </c>
      <c r="P128" s="231" t="s">
        <v>14</v>
      </c>
      <c r="Q128" s="210">
        <f>I128*O128</f>
        <v>674800</v>
      </c>
      <c r="S128" s="102"/>
      <c r="T128" s="102"/>
    </row>
    <row r="129" spans="1:20" s="128" customFormat="1" ht="20.100000000000001" customHeight="1" x14ac:dyDescent="0.15">
      <c r="A129" s="151"/>
      <c r="B129" s="152"/>
      <c r="C129" s="140"/>
      <c r="D129" s="145"/>
      <c r="E129" s="262"/>
      <c r="F129" s="149"/>
      <c r="G129" s="425"/>
      <c r="H129" s="195" t="s">
        <v>92</v>
      </c>
      <c r="I129" s="229">
        <v>0</v>
      </c>
      <c r="J129" s="230" t="s">
        <v>5</v>
      </c>
      <c r="K129" s="229" t="s">
        <v>13</v>
      </c>
      <c r="L129" s="229"/>
      <c r="M129" s="230"/>
      <c r="N129" s="229"/>
      <c r="O129" s="229">
        <v>0</v>
      </c>
      <c r="P129" s="231" t="s">
        <v>109</v>
      </c>
      <c r="Q129" s="210">
        <f>I129*O129</f>
        <v>0</v>
      </c>
      <c r="S129" s="102"/>
      <c r="T129" s="102"/>
    </row>
    <row r="130" spans="1:20" s="128" customFormat="1" ht="20.100000000000001" customHeight="1" x14ac:dyDescent="0.15">
      <c r="A130" s="159"/>
      <c r="B130" s="265"/>
      <c r="C130" s="177"/>
      <c r="D130" s="162"/>
      <c r="E130" s="162"/>
      <c r="F130" s="163"/>
      <c r="G130" s="444"/>
      <c r="H130" s="197" t="s">
        <v>146</v>
      </c>
      <c r="I130" s="198"/>
      <c r="J130" s="238"/>
      <c r="K130" s="198"/>
      <c r="L130" s="198"/>
      <c r="M130" s="238"/>
      <c r="N130" s="198"/>
      <c r="O130" s="198"/>
      <c r="P130" s="258"/>
      <c r="Q130" s="239">
        <f>Q131</f>
        <v>3300000</v>
      </c>
      <c r="S130" s="102"/>
      <c r="T130" s="102"/>
    </row>
    <row r="131" spans="1:20" s="128" customFormat="1" ht="20.100000000000001" customHeight="1" x14ac:dyDescent="0.15">
      <c r="A131" s="275"/>
      <c r="B131" s="276"/>
      <c r="C131" s="277"/>
      <c r="D131" s="278"/>
      <c r="E131" s="278"/>
      <c r="F131" s="279"/>
      <c r="G131" s="445"/>
      <c r="H131" s="446" t="s">
        <v>168</v>
      </c>
      <c r="I131" s="447">
        <v>550000</v>
      </c>
      <c r="J131" s="448" t="s">
        <v>5</v>
      </c>
      <c r="K131" s="447" t="s">
        <v>13</v>
      </c>
      <c r="L131" s="447"/>
      <c r="M131" s="448"/>
      <c r="N131" s="447"/>
      <c r="O131" s="447">
        <v>6</v>
      </c>
      <c r="P131" s="449" t="s">
        <v>109</v>
      </c>
      <c r="Q131" s="450">
        <f>I131*O131</f>
        <v>3300000</v>
      </c>
      <c r="S131" s="102"/>
      <c r="T131" s="102"/>
    </row>
    <row r="132" spans="1:20" s="128" customFormat="1" ht="20.100000000000001" customHeight="1" x14ac:dyDescent="0.15">
      <c r="A132" s="366" t="s">
        <v>178</v>
      </c>
      <c r="B132" s="366"/>
      <c r="C132" s="366"/>
      <c r="D132" s="183">
        <f>D133</f>
        <v>0</v>
      </c>
      <c r="E132" s="183">
        <f>E133</f>
        <v>0</v>
      </c>
      <c r="F132" s="133">
        <f t="shared" ref="F132:F141" si="8">E132-D132</f>
        <v>0</v>
      </c>
      <c r="G132" s="451">
        <v>0</v>
      </c>
      <c r="H132" s="218"/>
      <c r="I132" s="219"/>
      <c r="J132" s="220"/>
      <c r="K132" s="219"/>
      <c r="L132" s="219"/>
      <c r="M132" s="220"/>
      <c r="N132" s="219"/>
      <c r="O132" s="219"/>
      <c r="P132" s="221"/>
      <c r="Q132" s="222"/>
      <c r="S132" s="102"/>
      <c r="T132" s="102"/>
    </row>
    <row r="133" spans="1:20" s="128" customFormat="1" ht="20.100000000000001" customHeight="1" x14ac:dyDescent="0.15">
      <c r="A133" s="186"/>
      <c r="B133" s="362" t="s">
        <v>178</v>
      </c>
      <c r="C133" s="363"/>
      <c r="D133" s="156">
        <f>D134</f>
        <v>0</v>
      </c>
      <c r="E133" s="156">
        <f>E134</f>
        <v>0</v>
      </c>
      <c r="F133" s="137">
        <f t="shared" si="8"/>
        <v>0</v>
      </c>
      <c r="G133" s="442">
        <v>0</v>
      </c>
      <c r="H133" s="218"/>
      <c r="I133" s="219"/>
      <c r="J133" s="220"/>
      <c r="K133" s="219"/>
      <c r="L133" s="219"/>
      <c r="M133" s="220"/>
      <c r="N133" s="219"/>
      <c r="O133" s="219"/>
      <c r="P133" s="221"/>
      <c r="Q133" s="222"/>
      <c r="S133" s="102"/>
      <c r="T133" s="102"/>
    </row>
    <row r="134" spans="1:20" s="128" customFormat="1" ht="20.100000000000001" customHeight="1" x14ac:dyDescent="0.15">
      <c r="A134" s="181"/>
      <c r="B134" s="271"/>
      <c r="C134" s="211" t="s">
        <v>179</v>
      </c>
      <c r="D134" s="172">
        <v>0</v>
      </c>
      <c r="E134" s="172">
        <f>I134*O134</f>
        <v>0</v>
      </c>
      <c r="F134" s="137">
        <f t="shared" si="8"/>
        <v>0</v>
      </c>
      <c r="G134" s="452">
        <v>0</v>
      </c>
      <c r="H134" s="218" t="s">
        <v>180</v>
      </c>
      <c r="I134" s="219">
        <v>0</v>
      </c>
      <c r="J134" s="220" t="s">
        <v>5</v>
      </c>
      <c r="K134" s="219" t="s">
        <v>13</v>
      </c>
      <c r="L134" s="219"/>
      <c r="M134" s="220"/>
      <c r="N134" s="219"/>
      <c r="O134" s="219">
        <v>0</v>
      </c>
      <c r="P134" s="221" t="s">
        <v>14</v>
      </c>
      <c r="Q134" s="280">
        <f>I134*O134</f>
        <v>0</v>
      </c>
      <c r="S134" s="102"/>
      <c r="T134" s="102"/>
    </row>
    <row r="135" spans="1:20" s="128" customFormat="1" ht="20.100000000000001" customHeight="1" x14ac:dyDescent="0.15">
      <c r="A135" s="366" t="s">
        <v>6</v>
      </c>
      <c r="B135" s="366"/>
      <c r="C135" s="366"/>
      <c r="D135" s="183">
        <f>D136</f>
        <v>400000</v>
      </c>
      <c r="E135" s="183">
        <f>E136</f>
        <v>400000</v>
      </c>
      <c r="F135" s="133">
        <f t="shared" si="8"/>
        <v>0</v>
      </c>
      <c r="G135" s="453">
        <f t="shared" ref="G135:G141" si="9">E135/D135*100</f>
        <v>100</v>
      </c>
      <c r="H135" s="232"/>
      <c r="I135" s="233"/>
      <c r="J135" s="234"/>
      <c r="K135" s="233"/>
      <c r="L135" s="233"/>
      <c r="M135" s="234"/>
      <c r="N135" s="233"/>
      <c r="O135" s="233"/>
      <c r="P135" s="216"/>
      <c r="Q135" s="237"/>
      <c r="S135" s="102"/>
      <c r="T135" s="102"/>
    </row>
    <row r="136" spans="1:20" s="128" customFormat="1" ht="20.100000000000001" customHeight="1" x14ac:dyDescent="0.15">
      <c r="A136" s="186"/>
      <c r="B136" s="362" t="s">
        <v>6</v>
      </c>
      <c r="C136" s="363"/>
      <c r="D136" s="156">
        <f>D137</f>
        <v>400000</v>
      </c>
      <c r="E136" s="156">
        <f>E137</f>
        <v>400000</v>
      </c>
      <c r="F136" s="137">
        <f t="shared" si="8"/>
        <v>0</v>
      </c>
      <c r="G136" s="442">
        <f t="shared" si="9"/>
        <v>100</v>
      </c>
      <c r="H136" s="218"/>
      <c r="I136" s="219"/>
      <c r="J136" s="220"/>
      <c r="K136" s="219"/>
      <c r="L136" s="219"/>
      <c r="M136" s="220"/>
      <c r="N136" s="219"/>
      <c r="O136" s="219"/>
      <c r="P136" s="221"/>
      <c r="Q136" s="222"/>
      <c r="S136" s="102"/>
      <c r="T136" s="102"/>
    </row>
    <row r="137" spans="1:20" s="128" customFormat="1" ht="20.100000000000001" customHeight="1" x14ac:dyDescent="0.15">
      <c r="A137" s="187"/>
      <c r="B137" s="185"/>
      <c r="C137" s="140" t="s">
        <v>6</v>
      </c>
      <c r="D137" s="145">
        <v>400000</v>
      </c>
      <c r="E137" s="145">
        <f>I137*O137</f>
        <v>400000</v>
      </c>
      <c r="F137" s="142">
        <f t="shared" si="8"/>
        <v>0</v>
      </c>
      <c r="G137" s="420">
        <f t="shared" si="9"/>
        <v>100</v>
      </c>
      <c r="H137" s="224" t="s">
        <v>6</v>
      </c>
      <c r="I137" s="225">
        <v>400000</v>
      </c>
      <c r="J137" s="226" t="s">
        <v>5</v>
      </c>
      <c r="K137" s="225" t="s">
        <v>13</v>
      </c>
      <c r="L137" s="225"/>
      <c r="M137" s="226"/>
      <c r="N137" s="225"/>
      <c r="O137" s="225">
        <v>1</v>
      </c>
      <c r="P137" s="227" t="s">
        <v>14</v>
      </c>
      <c r="Q137" s="253">
        <f>I137*O137</f>
        <v>400000</v>
      </c>
      <c r="S137" s="102"/>
      <c r="T137" s="102"/>
    </row>
    <row r="138" spans="1:20" s="128" customFormat="1" ht="20.100000000000001" customHeight="1" x14ac:dyDescent="0.15">
      <c r="A138" s="367" t="s">
        <v>77</v>
      </c>
      <c r="B138" s="368"/>
      <c r="C138" s="363"/>
      <c r="D138" s="179">
        <f>D139</f>
        <v>1572498</v>
      </c>
      <c r="E138" s="179">
        <f>E139</f>
        <v>17771858</v>
      </c>
      <c r="F138" s="135">
        <f t="shared" si="8"/>
        <v>16199360</v>
      </c>
      <c r="G138" s="451">
        <f t="shared" si="9"/>
        <v>1130.1672879711134</v>
      </c>
      <c r="H138" s="254"/>
      <c r="I138" s="255"/>
      <c r="J138" s="256"/>
      <c r="K138" s="219"/>
      <c r="L138" s="255"/>
      <c r="M138" s="256"/>
      <c r="N138" s="255"/>
      <c r="O138" s="255"/>
      <c r="P138" s="221"/>
      <c r="Q138" s="222"/>
      <c r="S138" s="102"/>
      <c r="T138" s="102"/>
    </row>
    <row r="139" spans="1:20" s="128" customFormat="1" ht="20.100000000000001" customHeight="1" x14ac:dyDescent="0.15">
      <c r="A139" s="151"/>
      <c r="B139" s="362" t="s">
        <v>77</v>
      </c>
      <c r="C139" s="363"/>
      <c r="D139" s="172">
        <f>SUM(D140:D141)</f>
        <v>1572498</v>
      </c>
      <c r="E139" s="172">
        <f>SUM(E140+E141)</f>
        <v>17771858</v>
      </c>
      <c r="F139" s="137">
        <f t="shared" si="8"/>
        <v>16199360</v>
      </c>
      <c r="G139" s="442">
        <f t="shared" si="9"/>
        <v>1130.1672879711134</v>
      </c>
      <c r="H139" s="218"/>
      <c r="I139" s="219"/>
      <c r="J139" s="220"/>
      <c r="K139" s="219"/>
      <c r="L139" s="219"/>
      <c r="M139" s="220"/>
      <c r="N139" s="219"/>
      <c r="O139" s="219"/>
      <c r="P139" s="221"/>
      <c r="Q139" s="222"/>
      <c r="S139" s="102"/>
      <c r="T139" s="102"/>
    </row>
    <row r="140" spans="1:20" s="128" customFormat="1" ht="20.100000000000001" customHeight="1" x14ac:dyDescent="0.15">
      <c r="A140" s="151"/>
      <c r="B140" s="140"/>
      <c r="C140" s="155" t="s">
        <v>28</v>
      </c>
      <c r="D140" s="172">
        <v>1256498</v>
      </c>
      <c r="E140" s="172">
        <f>Q140</f>
        <v>2755858</v>
      </c>
      <c r="F140" s="137">
        <f>E140-D140</f>
        <v>1499360</v>
      </c>
      <c r="G140" s="442">
        <f t="shared" si="9"/>
        <v>219.32848281493483</v>
      </c>
      <c r="H140" s="218" t="s">
        <v>28</v>
      </c>
      <c r="I140" s="219">
        <v>2755858</v>
      </c>
      <c r="J140" s="220" t="s">
        <v>111</v>
      </c>
      <c r="K140" s="219" t="s">
        <v>13</v>
      </c>
      <c r="L140" s="219"/>
      <c r="M140" s="220"/>
      <c r="N140" s="219"/>
      <c r="O140" s="219">
        <v>1</v>
      </c>
      <c r="P140" s="221" t="s">
        <v>14</v>
      </c>
      <c r="Q140" s="243">
        <f>I140*O140</f>
        <v>2755858</v>
      </c>
      <c r="S140" s="102"/>
      <c r="T140" s="102"/>
    </row>
    <row r="141" spans="1:20" s="128" customFormat="1" ht="20.100000000000001" customHeight="1" x14ac:dyDescent="0.15">
      <c r="A141" s="151"/>
      <c r="B141" s="174"/>
      <c r="C141" s="153" t="s">
        <v>7</v>
      </c>
      <c r="D141" s="141">
        <v>316000</v>
      </c>
      <c r="E141" s="141">
        <f>Q141</f>
        <v>15016000</v>
      </c>
      <c r="F141" s="142">
        <f t="shared" si="8"/>
        <v>14700000</v>
      </c>
      <c r="G141" s="420">
        <f t="shared" si="9"/>
        <v>4751.8987341772154</v>
      </c>
      <c r="H141" s="224" t="s">
        <v>7</v>
      </c>
      <c r="I141" s="225"/>
      <c r="J141" s="226"/>
      <c r="K141" s="225"/>
      <c r="L141" s="225"/>
      <c r="M141" s="226"/>
      <c r="N141" s="225"/>
      <c r="O141" s="225"/>
      <c r="P141" s="227"/>
      <c r="Q141" s="228">
        <f>Q142+Q143</f>
        <v>15016000</v>
      </c>
      <c r="S141" s="102"/>
      <c r="T141" s="102"/>
    </row>
    <row r="142" spans="1:20" s="128" customFormat="1" ht="20.100000000000001" customHeight="1" x14ac:dyDescent="0.15">
      <c r="A142" s="188"/>
      <c r="B142" s="140"/>
      <c r="C142" s="140"/>
      <c r="D142" s="146"/>
      <c r="E142" s="262"/>
      <c r="F142" s="149"/>
      <c r="G142" s="425"/>
      <c r="H142" s="195" t="s">
        <v>86</v>
      </c>
      <c r="I142" s="229">
        <v>8000</v>
      </c>
      <c r="J142" s="230" t="s">
        <v>5</v>
      </c>
      <c r="K142" s="229" t="s">
        <v>13</v>
      </c>
      <c r="L142" s="229"/>
      <c r="M142" s="230"/>
      <c r="N142" s="229"/>
      <c r="O142" s="229">
        <v>2</v>
      </c>
      <c r="P142" s="272" t="s">
        <v>109</v>
      </c>
      <c r="Q142" s="257">
        <f>I142*O142</f>
        <v>16000</v>
      </c>
      <c r="S142" s="102"/>
      <c r="T142" s="102"/>
    </row>
    <row r="143" spans="1:20" s="128" customFormat="1" ht="20.100000000000001" customHeight="1" x14ac:dyDescent="0.15">
      <c r="A143" s="189"/>
      <c r="B143" s="161"/>
      <c r="C143" s="161"/>
      <c r="D143" s="163"/>
      <c r="E143" s="190"/>
      <c r="F143" s="163"/>
      <c r="G143" s="431"/>
      <c r="H143" s="197" t="s">
        <v>206</v>
      </c>
      <c r="I143" s="198">
        <v>15000000</v>
      </c>
      <c r="J143" s="238" t="s">
        <v>5</v>
      </c>
      <c r="K143" s="198" t="s">
        <v>13</v>
      </c>
      <c r="L143" s="198"/>
      <c r="M143" s="238"/>
      <c r="N143" s="198"/>
      <c r="O143" s="198">
        <v>1</v>
      </c>
      <c r="P143" s="258" t="s">
        <v>14</v>
      </c>
      <c r="Q143" s="454">
        <f>I143*O143</f>
        <v>15000000</v>
      </c>
      <c r="S143" s="102"/>
      <c r="T143" s="102"/>
    </row>
    <row r="144" spans="1:20" ht="20.100000000000001" customHeight="1" x14ac:dyDescent="0.15"/>
  </sheetData>
  <mergeCells count="22">
    <mergeCell ref="A135:C135"/>
    <mergeCell ref="B136:C136"/>
    <mergeCell ref="A138:C138"/>
    <mergeCell ref="B139:C139"/>
    <mergeCell ref="B78:C78"/>
    <mergeCell ref="A81:C81"/>
    <mergeCell ref="B82:C82"/>
    <mergeCell ref="A132:C132"/>
    <mergeCell ref="B133:C133"/>
    <mergeCell ref="A77:C77"/>
    <mergeCell ref="A1:Q1"/>
    <mergeCell ref="P2:Q2"/>
    <mergeCell ref="A3:C3"/>
    <mergeCell ref="D3:D4"/>
    <mergeCell ref="E3:E4"/>
    <mergeCell ref="F3:G3"/>
    <mergeCell ref="H3:Q4"/>
    <mergeCell ref="A5:C5"/>
    <mergeCell ref="A6:C6"/>
    <mergeCell ref="B7:C7"/>
    <mergeCell ref="B35:C35"/>
    <mergeCell ref="B45:C45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80" fitToHeight="0" orientation="landscape" r:id="rId1"/>
  <headerFooter>
    <oddFooter>&amp;R&amp;"굴림,보통"&amp;9참좋은재가노인돌봄센터 (2021. 11.30)</oddFooter>
  </headerFooter>
  <rowBreaks count="4" manualBreakCount="4">
    <brk id="35" max="16" man="1"/>
    <brk id="65" max="15" man="1"/>
    <brk id="101" max="15" man="1"/>
    <brk id="130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1D373-3CC6-430D-98AA-84C2EFB5CAFC}">
  <sheetPr>
    <pageSetUpPr fitToPage="1"/>
  </sheetPr>
  <dimension ref="A1:H52"/>
  <sheetViews>
    <sheetView showGridLines="0" tabSelected="1" view="pageBreakPreview" topLeftCell="A22" zoomScaleNormal="100" zoomScaleSheetLayoutView="100" workbookViewId="0">
      <selection activeCell="C36" sqref="C36:E36"/>
    </sheetView>
  </sheetViews>
  <sheetFormatPr defaultRowHeight="13.5" x14ac:dyDescent="0.15"/>
  <cols>
    <col min="1" max="2" width="12.44140625" style="120" customWidth="1"/>
    <col min="3" max="5" width="16.21875" style="120" customWidth="1"/>
    <col min="6" max="7" width="8.88671875" style="110"/>
    <col min="8" max="8" width="11.77734375" style="110" bestFit="1" customWidth="1"/>
    <col min="9" max="16384" width="8.88671875" style="110"/>
  </cols>
  <sheetData>
    <row r="1" spans="1:5" ht="39" customHeight="1" x14ac:dyDescent="0.15">
      <c r="A1" s="376" t="s">
        <v>83</v>
      </c>
      <c r="B1" s="376"/>
      <c r="C1" s="376"/>
      <c r="D1" s="376"/>
      <c r="E1" s="376"/>
    </row>
    <row r="2" spans="1:5" ht="21" customHeight="1" x14ac:dyDescent="0.15">
      <c r="A2" s="111" t="s">
        <v>210</v>
      </c>
      <c r="B2" s="111"/>
      <c r="C2" s="111"/>
      <c r="D2" s="111"/>
      <c r="E2" s="111"/>
    </row>
    <row r="3" spans="1:5" ht="21" customHeight="1" x14ac:dyDescent="0.15">
      <c r="A3" s="111" t="s">
        <v>79</v>
      </c>
      <c r="B3" s="111"/>
      <c r="C3" s="111"/>
      <c r="D3" s="111"/>
      <c r="E3" s="111"/>
    </row>
    <row r="4" spans="1:5" ht="14.25" customHeight="1" x14ac:dyDescent="0.15">
      <c r="A4" s="126"/>
      <c r="B4" s="126"/>
      <c r="C4" s="126"/>
      <c r="D4" s="126"/>
      <c r="E4" s="125" t="s">
        <v>108</v>
      </c>
    </row>
    <row r="5" spans="1:5" ht="19.5" customHeight="1" thickBot="1" x14ac:dyDescent="0.2">
      <c r="A5" s="377" t="s">
        <v>192</v>
      </c>
      <c r="B5" s="378" t="s">
        <v>193</v>
      </c>
      <c r="C5" s="281" t="s">
        <v>186</v>
      </c>
      <c r="D5" s="281" t="s">
        <v>186</v>
      </c>
      <c r="E5" s="380" t="s">
        <v>70</v>
      </c>
    </row>
    <row r="6" spans="1:5" ht="19.5" customHeight="1" thickTop="1" thickBot="1" x14ac:dyDescent="0.2">
      <c r="A6" s="377"/>
      <c r="B6" s="379"/>
      <c r="C6" s="112" t="s">
        <v>292</v>
      </c>
      <c r="D6" s="112" t="s">
        <v>231</v>
      </c>
      <c r="E6" s="380"/>
    </row>
    <row r="7" spans="1:5" ht="19.5" customHeight="1" thickTop="1" thickBot="1" x14ac:dyDescent="0.2">
      <c r="A7" s="381" t="s">
        <v>37</v>
      </c>
      <c r="B7" s="382" t="s">
        <v>123</v>
      </c>
      <c r="C7" s="113">
        <f>세입예산!D8</f>
        <v>875766130</v>
      </c>
      <c r="D7" s="113">
        <f>세입예산!E8</f>
        <v>887290000</v>
      </c>
      <c r="E7" s="282">
        <f>D7-C7</f>
        <v>11523870</v>
      </c>
    </row>
    <row r="8" spans="1:5" ht="19.5" customHeight="1" thickTop="1" x14ac:dyDescent="0.15">
      <c r="A8" s="381"/>
      <c r="B8" s="383"/>
      <c r="C8" s="384" t="s">
        <v>225</v>
      </c>
      <c r="D8" s="385"/>
      <c r="E8" s="386"/>
    </row>
    <row r="9" spans="1:5" ht="19.5" customHeight="1" x14ac:dyDescent="0.15">
      <c r="A9" s="369" t="s">
        <v>228</v>
      </c>
      <c r="B9" s="371" t="s">
        <v>229</v>
      </c>
      <c r="C9" s="114">
        <f>세입예산!D32</f>
        <v>622857</v>
      </c>
      <c r="D9" s="114">
        <f>세입예산!E32</f>
        <v>38987</v>
      </c>
      <c r="E9" s="212">
        <f>D9-C9</f>
        <v>-583870</v>
      </c>
    </row>
    <row r="10" spans="1:5" ht="19.5" customHeight="1" x14ac:dyDescent="0.15">
      <c r="A10" s="370"/>
      <c r="B10" s="372"/>
      <c r="C10" s="373" t="s">
        <v>275</v>
      </c>
      <c r="D10" s="374"/>
      <c r="E10" s="375"/>
    </row>
    <row r="11" spans="1:5" ht="19.5" customHeight="1" x14ac:dyDescent="0.15">
      <c r="A11" s="395" t="s">
        <v>209</v>
      </c>
      <c r="B11" s="395"/>
      <c r="C11" s="395" t="s">
        <v>79</v>
      </c>
      <c r="D11" s="395" t="s">
        <v>79</v>
      </c>
      <c r="E11" s="395" t="s">
        <v>79</v>
      </c>
    </row>
    <row r="12" spans="1:5" ht="19.5" customHeight="1" x14ac:dyDescent="0.15">
      <c r="A12" s="124"/>
      <c r="B12" s="124"/>
      <c r="C12" s="124"/>
      <c r="D12" s="124"/>
      <c r="E12" s="125" t="s">
        <v>208</v>
      </c>
    </row>
    <row r="13" spans="1:5" ht="19.5" customHeight="1" thickBot="1" x14ac:dyDescent="0.2">
      <c r="A13" s="377" t="s">
        <v>192</v>
      </c>
      <c r="B13" s="378" t="s">
        <v>193</v>
      </c>
      <c r="C13" s="281" t="s">
        <v>186</v>
      </c>
      <c r="D13" s="281" t="s">
        <v>186</v>
      </c>
      <c r="E13" s="380" t="s">
        <v>70</v>
      </c>
    </row>
    <row r="14" spans="1:5" ht="19.5" customHeight="1" thickTop="1" thickBot="1" x14ac:dyDescent="0.2">
      <c r="A14" s="377"/>
      <c r="B14" s="379"/>
      <c r="C14" s="112" t="s">
        <v>273</v>
      </c>
      <c r="D14" s="112" t="s">
        <v>274</v>
      </c>
      <c r="E14" s="380"/>
    </row>
    <row r="15" spans="1:5" ht="19.5" customHeight="1" thickTop="1" x14ac:dyDescent="0.15">
      <c r="A15" s="401" t="s">
        <v>211</v>
      </c>
      <c r="B15" s="382" t="s">
        <v>259</v>
      </c>
      <c r="C15" s="289">
        <f>세출예산!D8</f>
        <v>649293360</v>
      </c>
      <c r="D15" s="289">
        <f>세출예산!E8</f>
        <v>647239250.12442005</v>
      </c>
      <c r="E15" s="290">
        <f>D15-C15</f>
        <v>-2054109.8755799532</v>
      </c>
    </row>
    <row r="16" spans="1:5" ht="19.5" customHeight="1" x14ac:dyDescent="0.15">
      <c r="A16" s="392"/>
      <c r="B16" s="397"/>
      <c r="C16" s="398" t="s">
        <v>282</v>
      </c>
      <c r="D16" s="399"/>
      <c r="E16" s="400"/>
    </row>
    <row r="17" spans="1:8" ht="19.5" customHeight="1" x14ac:dyDescent="0.15">
      <c r="A17" s="392"/>
      <c r="B17" s="396" t="s">
        <v>96</v>
      </c>
      <c r="C17" s="115">
        <f>세출예산!D13</f>
        <v>31662122</v>
      </c>
      <c r="D17" s="115">
        <f>세출예산!E13</f>
        <v>33171182</v>
      </c>
      <c r="E17" s="288">
        <f>D17-C17</f>
        <v>1509060</v>
      </c>
    </row>
    <row r="18" spans="1:8" ht="19.5" customHeight="1" x14ac:dyDescent="0.15">
      <c r="A18" s="392"/>
      <c r="B18" s="383"/>
      <c r="C18" s="388" t="s">
        <v>286</v>
      </c>
      <c r="D18" s="389"/>
      <c r="E18" s="390"/>
    </row>
    <row r="19" spans="1:8" ht="19.5" customHeight="1" x14ac:dyDescent="0.15">
      <c r="A19" s="392"/>
      <c r="B19" s="394" t="s">
        <v>194</v>
      </c>
      <c r="C19" s="298">
        <f>세출예산!D28</f>
        <v>56746290</v>
      </c>
      <c r="D19" s="298">
        <f>세출예산!E28</f>
        <v>56545530</v>
      </c>
      <c r="E19" s="299">
        <f>D19-C19</f>
        <v>-200760</v>
      </c>
    </row>
    <row r="20" spans="1:8" ht="19.5" customHeight="1" x14ac:dyDescent="0.15">
      <c r="A20" s="392"/>
      <c r="B20" s="383"/>
      <c r="C20" s="388" t="s">
        <v>285</v>
      </c>
      <c r="D20" s="389"/>
      <c r="E20" s="390"/>
    </row>
    <row r="21" spans="1:8" ht="19.5" customHeight="1" x14ac:dyDescent="0.15">
      <c r="A21" s="392"/>
      <c r="B21" s="402" t="s">
        <v>195</v>
      </c>
      <c r="C21" s="116">
        <f>세출예산!D29</f>
        <v>69580930</v>
      </c>
      <c r="D21" s="116">
        <f>세출예산!E29</f>
        <v>68170350</v>
      </c>
      <c r="E21" s="282">
        <f>D21-C21</f>
        <v>-1410580</v>
      </c>
    </row>
    <row r="22" spans="1:8" ht="19.5" customHeight="1" x14ac:dyDescent="0.15">
      <c r="A22" s="370"/>
      <c r="B22" s="403"/>
      <c r="C22" s="404" t="s">
        <v>284</v>
      </c>
      <c r="D22" s="405"/>
      <c r="E22" s="406"/>
    </row>
    <row r="23" spans="1:8" ht="19.5" customHeight="1" x14ac:dyDescent="0.15">
      <c r="A23" s="391" t="s">
        <v>265</v>
      </c>
      <c r="B23" s="387" t="s">
        <v>266</v>
      </c>
      <c r="C23" s="300">
        <f>세출예산!D36</f>
        <v>720000</v>
      </c>
      <c r="D23" s="300">
        <f>세출예산!E36</f>
        <v>780000</v>
      </c>
      <c r="E23" s="301">
        <f>D23-C23</f>
        <v>60000</v>
      </c>
    </row>
    <row r="24" spans="1:8" ht="19.5" customHeight="1" x14ac:dyDescent="0.15">
      <c r="A24" s="392"/>
      <c r="B24" s="383"/>
      <c r="C24" s="388" t="s">
        <v>280</v>
      </c>
      <c r="D24" s="389"/>
      <c r="E24" s="390"/>
      <c r="H24" s="297"/>
    </row>
    <row r="25" spans="1:8" ht="19.5" customHeight="1" x14ac:dyDescent="0.15">
      <c r="A25" s="392"/>
      <c r="B25" s="394" t="s">
        <v>267</v>
      </c>
      <c r="C25" s="294">
        <f>세출예산!D43</f>
        <v>200000</v>
      </c>
      <c r="D25" s="115">
        <f>세출예산!E43</f>
        <v>0</v>
      </c>
      <c r="E25" s="283">
        <f>D25-C25</f>
        <v>-200000</v>
      </c>
    </row>
    <row r="26" spans="1:8" ht="19.5" customHeight="1" x14ac:dyDescent="0.15">
      <c r="A26" s="393"/>
      <c r="B26" s="383"/>
      <c r="C26" s="388" t="s">
        <v>276</v>
      </c>
      <c r="D26" s="389"/>
      <c r="E26" s="390"/>
      <c r="F26" s="293"/>
      <c r="G26" s="293"/>
    </row>
    <row r="27" spans="1:8" ht="19.5" customHeight="1" x14ac:dyDescent="0.15">
      <c r="A27" s="369" t="s">
        <v>268</v>
      </c>
      <c r="B27" s="394" t="s">
        <v>269</v>
      </c>
      <c r="C27" s="115">
        <f>세출예산!D46</f>
        <v>200000</v>
      </c>
      <c r="D27" s="115">
        <f>세출예산!E46</f>
        <v>0</v>
      </c>
      <c r="E27" s="282">
        <f>D27-C27</f>
        <v>-200000</v>
      </c>
      <c r="F27" s="293"/>
      <c r="G27" s="293"/>
    </row>
    <row r="28" spans="1:8" ht="19.5" customHeight="1" x14ac:dyDescent="0.15">
      <c r="A28" s="392"/>
      <c r="B28" s="383"/>
      <c r="C28" s="388" t="s">
        <v>277</v>
      </c>
      <c r="D28" s="389"/>
      <c r="E28" s="390"/>
      <c r="G28" s="293"/>
    </row>
    <row r="29" spans="1:8" ht="19.5" customHeight="1" x14ac:dyDescent="0.15">
      <c r="A29" s="392"/>
      <c r="B29" s="394" t="s">
        <v>270</v>
      </c>
      <c r="C29" s="295">
        <f>세출예산!D47</f>
        <v>8400000</v>
      </c>
      <c r="D29" s="295">
        <f>세출예산!E47</f>
        <v>5760000</v>
      </c>
      <c r="E29" s="296">
        <f>D29-C29</f>
        <v>-2640000</v>
      </c>
      <c r="G29" s="293"/>
    </row>
    <row r="30" spans="1:8" ht="19.5" customHeight="1" x14ac:dyDescent="0.15">
      <c r="A30" s="392"/>
      <c r="B30" s="383"/>
      <c r="C30" s="411" t="s">
        <v>281</v>
      </c>
      <c r="D30" s="412"/>
      <c r="E30" s="413"/>
      <c r="G30" s="293"/>
    </row>
    <row r="31" spans="1:8" ht="19.5" customHeight="1" x14ac:dyDescent="0.15">
      <c r="A31" s="392"/>
      <c r="B31" s="394" t="s">
        <v>271</v>
      </c>
      <c r="C31" s="115">
        <f>세출예산!D60</f>
        <v>1440000</v>
      </c>
      <c r="D31" s="115">
        <f>세출예산!E60</f>
        <v>780000</v>
      </c>
      <c r="E31" s="282">
        <f>D31-C31</f>
        <v>-660000</v>
      </c>
      <c r="G31" s="293"/>
    </row>
    <row r="32" spans="1:8" ht="19.5" customHeight="1" x14ac:dyDescent="0.15">
      <c r="A32" s="392"/>
      <c r="B32" s="383"/>
      <c r="C32" s="388" t="s">
        <v>278</v>
      </c>
      <c r="D32" s="389"/>
      <c r="E32" s="390"/>
      <c r="G32" s="293"/>
    </row>
    <row r="33" spans="1:7" ht="19.5" customHeight="1" x14ac:dyDescent="0.15">
      <c r="A33" s="392"/>
      <c r="B33" s="394" t="s">
        <v>272</v>
      </c>
      <c r="C33" s="115">
        <f>세출예산!D63</f>
        <v>5850000</v>
      </c>
      <c r="D33" s="115">
        <f>세출예산!E63</f>
        <v>6255149.9982000003</v>
      </c>
      <c r="E33" s="282">
        <f>D33-C33</f>
        <v>405149.99820000026</v>
      </c>
      <c r="G33" s="293"/>
    </row>
    <row r="34" spans="1:7" ht="19.5" customHeight="1" x14ac:dyDescent="0.15">
      <c r="A34" s="393"/>
      <c r="B34" s="383"/>
      <c r="C34" s="388" t="s">
        <v>279</v>
      </c>
      <c r="D34" s="389"/>
      <c r="E34" s="390"/>
      <c r="G34" s="293"/>
    </row>
    <row r="35" spans="1:7" ht="19.5" customHeight="1" thickBot="1" x14ac:dyDescent="0.2">
      <c r="A35" s="393" t="s">
        <v>97</v>
      </c>
      <c r="B35" s="394" t="s">
        <v>98</v>
      </c>
      <c r="C35" s="113">
        <f>세출예산!D83</f>
        <v>58519800</v>
      </c>
      <c r="D35" s="113">
        <f>세출예산!E83</f>
        <v>58651679.519999996</v>
      </c>
      <c r="E35" s="282">
        <f>D35-C35</f>
        <v>131879.51999999583</v>
      </c>
    </row>
    <row r="36" spans="1:7" ht="19.5" customHeight="1" thickTop="1" x14ac:dyDescent="0.15">
      <c r="A36" s="381"/>
      <c r="B36" s="383"/>
      <c r="C36" s="407" t="s">
        <v>297</v>
      </c>
      <c r="D36" s="407"/>
      <c r="E36" s="407"/>
    </row>
    <row r="37" spans="1:7" ht="19.5" customHeight="1" x14ac:dyDescent="0.15">
      <c r="A37" s="369" t="s">
        <v>65</v>
      </c>
      <c r="B37" s="394" t="s">
        <v>197</v>
      </c>
      <c r="C37" s="117">
        <f>세출예산!D140</f>
        <v>1256498</v>
      </c>
      <c r="D37" s="117">
        <f>세출예산!E140</f>
        <v>2755858</v>
      </c>
      <c r="E37" s="284">
        <f>D37-C37</f>
        <v>1499360</v>
      </c>
    </row>
    <row r="38" spans="1:7" ht="19.5" customHeight="1" x14ac:dyDescent="0.15">
      <c r="A38" s="392"/>
      <c r="B38" s="383"/>
      <c r="C38" s="408" t="s">
        <v>264</v>
      </c>
      <c r="D38" s="409"/>
      <c r="E38" s="410"/>
    </row>
    <row r="39" spans="1:7" ht="21" customHeight="1" x14ac:dyDescent="0.15">
      <c r="A39" s="392"/>
      <c r="B39" s="394" t="s">
        <v>263</v>
      </c>
      <c r="C39" s="291">
        <f>세출예산!D141</f>
        <v>316000</v>
      </c>
      <c r="D39" s="291">
        <f>세출예산!E141</f>
        <v>15016000</v>
      </c>
      <c r="E39" s="292">
        <f>D39-C39</f>
        <v>14700000</v>
      </c>
    </row>
    <row r="40" spans="1:7" ht="21" customHeight="1" x14ac:dyDescent="0.15">
      <c r="A40" s="370"/>
      <c r="B40" s="403"/>
      <c r="C40" s="373" t="s">
        <v>260</v>
      </c>
      <c r="D40" s="374"/>
      <c r="E40" s="375"/>
    </row>
    <row r="41" spans="1:7" ht="21" customHeight="1" x14ac:dyDescent="0.15">
      <c r="A41" s="110"/>
      <c r="B41" s="118"/>
      <c r="C41" s="119"/>
      <c r="D41" s="119"/>
      <c r="E41" s="119"/>
    </row>
    <row r="42" spans="1:7" ht="21" customHeight="1" x14ac:dyDescent="0.15">
      <c r="A42" s="110"/>
      <c r="B42" s="118"/>
      <c r="C42" s="119"/>
      <c r="D42" s="119"/>
      <c r="E42" s="119"/>
    </row>
    <row r="43" spans="1:7" ht="21" customHeight="1" x14ac:dyDescent="0.15">
      <c r="A43" s="11"/>
      <c r="B43" s="110"/>
      <c r="C43" s="110"/>
      <c r="D43" s="110"/>
      <c r="E43" s="110"/>
    </row>
    <row r="44" spans="1:7" ht="21" customHeight="1" x14ac:dyDescent="0.15">
      <c r="B44" s="110"/>
      <c r="C44" s="110"/>
      <c r="D44" s="110"/>
      <c r="E44" s="110"/>
    </row>
    <row r="45" spans="1:7" ht="21" customHeight="1" x14ac:dyDescent="0.15">
      <c r="B45" s="11"/>
    </row>
    <row r="46" spans="1:7" ht="21" customHeight="1" x14ac:dyDescent="0.15"/>
    <row r="47" spans="1:7" ht="21" customHeight="1" x14ac:dyDescent="0.15"/>
    <row r="48" spans="1:7" ht="21" customHeight="1" x14ac:dyDescent="0.15"/>
    <row r="49" ht="21" customHeight="1" x14ac:dyDescent="0.15"/>
    <row r="50" ht="21" customHeight="1" x14ac:dyDescent="0.15"/>
    <row r="51" ht="21" customHeight="1" x14ac:dyDescent="0.15"/>
    <row r="52" ht="21" customHeight="1" x14ac:dyDescent="0.15"/>
  </sheetData>
  <mergeCells count="45">
    <mergeCell ref="C34:E34"/>
    <mergeCell ref="C32:E32"/>
    <mergeCell ref="C30:E30"/>
    <mergeCell ref="C28:E28"/>
    <mergeCell ref="A27:A34"/>
    <mergeCell ref="B27:B28"/>
    <mergeCell ref="B29:B30"/>
    <mergeCell ref="B31:B32"/>
    <mergeCell ref="B33:B34"/>
    <mergeCell ref="B39:B40"/>
    <mergeCell ref="C40:E40"/>
    <mergeCell ref="A35:A36"/>
    <mergeCell ref="B35:B36"/>
    <mergeCell ref="C36:E36"/>
    <mergeCell ref="A37:A40"/>
    <mergeCell ref="C38:E38"/>
    <mergeCell ref="B37:B38"/>
    <mergeCell ref="A11:E11"/>
    <mergeCell ref="A13:A14"/>
    <mergeCell ref="B13:B14"/>
    <mergeCell ref="E13:E14"/>
    <mergeCell ref="B17:B18"/>
    <mergeCell ref="C18:E18"/>
    <mergeCell ref="B15:B16"/>
    <mergeCell ref="C16:E16"/>
    <mergeCell ref="A15:A22"/>
    <mergeCell ref="B19:B20"/>
    <mergeCell ref="C20:E20"/>
    <mergeCell ref="B21:B22"/>
    <mergeCell ref="C22:E22"/>
    <mergeCell ref="B23:B24"/>
    <mergeCell ref="C24:E24"/>
    <mergeCell ref="A23:A26"/>
    <mergeCell ref="B25:B26"/>
    <mergeCell ref="C26:E26"/>
    <mergeCell ref="A9:A10"/>
    <mergeCell ref="B9:B10"/>
    <mergeCell ref="C10:E10"/>
    <mergeCell ref="A1:E1"/>
    <mergeCell ref="A5:A6"/>
    <mergeCell ref="B5:B6"/>
    <mergeCell ref="E5:E6"/>
    <mergeCell ref="A7:A8"/>
    <mergeCell ref="B7:B8"/>
    <mergeCell ref="C8:E8"/>
  </mergeCells>
  <phoneticPr fontId="19" type="noConversion"/>
  <pageMargins left="0.78740157480314965" right="0.74803149606299213" top="1.1811023622047245" bottom="1.1811023622047245" header="0.51181102362204722" footer="0.51181102362204722"/>
  <pageSetup paperSize="9" firstPageNumber="185" fitToHeight="0" orientation="portrait" useFirstPageNumber="1" r:id="rId1"/>
  <headerFooter>
    <oddFooter>&amp;R참좋은재가노인돌봄센터 (2021. 11.30)</oddFooter>
  </headerFooter>
  <rowBreaks count="1" manualBreakCount="1">
    <brk id="2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10</vt:i4>
      </vt:variant>
    </vt:vector>
  </HeadingPairs>
  <TitlesOfParts>
    <vt:vector size="16" baseType="lpstr">
      <vt:lpstr>표지</vt:lpstr>
      <vt:lpstr>예산총칙</vt:lpstr>
      <vt:lpstr>예산총괄</vt:lpstr>
      <vt:lpstr>세입예산</vt:lpstr>
      <vt:lpstr>세출예산</vt:lpstr>
      <vt:lpstr>예산증감내용 </vt:lpstr>
      <vt:lpstr>세입예산!Consolidate_Area</vt:lpstr>
      <vt:lpstr>세출예산!Consolidate_Area</vt:lpstr>
      <vt:lpstr>'예산증감내용 '!Consolidate_Area</vt:lpstr>
      <vt:lpstr>예산총괄!Consolidate_Area</vt:lpstr>
      <vt:lpstr>표지!Consolidate_Area</vt:lpstr>
      <vt:lpstr>세입예산!Print_Area</vt:lpstr>
      <vt:lpstr>세출예산!Print_Area</vt:lpstr>
      <vt:lpstr>'예산증감내용 '!Print_Area</vt:lpstr>
      <vt:lpstr>예산총칙!Print_Area</vt:lpstr>
      <vt:lpstr>표지!Print_Area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PC</dc:creator>
  <cp:lastModifiedBy>User</cp:lastModifiedBy>
  <cp:revision>50</cp:revision>
  <cp:lastPrinted>2021-11-30T05:33:20Z</cp:lastPrinted>
  <dcterms:created xsi:type="dcterms:W3CDTF">2016-12-07T07:13:09Z</dcterms:created>
  <dcterms:modified xsi:type="dcterms:W3CDTF">2021-11-30T07:02:08Z</dcterms:modified>
</cp:coreProperties>
</file>