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d:\user\Documents\카카오톡 받은 파일\"/>
    </mc:Choice>
  </mc:AlternateContent>
  <xr:revisionPtr revIDLastSave="0" documentId="13_ncr:1_{C1E17A89-E83C-408D-98FE-E255683A6A66}" xr6:coauthVersionLast="46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표지" sheetId="1" r:id="rId1"/>
    <sheet name="예산총칙" sheetId="2" r:id="rId2"/>
    <sheet name="예산총괄" sheetId="3" r:id="rId3"/>
    <sheet name="세입예산" sheetId="4" r:id="rId4"/>
    <sheet name="세출예산" sheetId="5" r:id="rId5"/>
    <sheet name="예산증감내용" sheetId="6" r:id="rId6"/>
  </sheets>
  <definedNames>
    <definedName name="_xlnm.Consolidate_Area" localSheetId="3">세입예산!$A$1:$Q$40</definedName>
    <definedName name="_xlnm.Consolidate_Area" localSheetId="4">세출예산!$A$1:$Q$105</definedName>
    <definedName name="_xlnm.Consolidate_Area" localSheetId="5">예산증감내용!$A$1:$E$54</definedName>
    <definedName name="_xlnm.Consolidate_Area" localSheetId="2">예산총괄!$A$1:$E$23</definedName>
    <definedName name="_xlnm.Consolidate_Area" localSheetId="0">표지!$A$1:$A$13</definedName>
    <definedName name="_xlnm.Consolidate_Area">#REF!</definedName>
    <definedName name="_xlnm.Print_Area" localSheetId="3">세입예산!$A$1:$Q$40</definedName>
    <definedName name="_xlnm.Print_Area" localSheetId="4">세출예산!$A$1:$Q$105</definedName>
    <definedName name="_xlnm.Print_Area" localSheetId="5">예산증감내용!$A$1:$E$53</definedName>
  </definedNames>
  <calcPr calcId="181029"/>
</workbook>
</file>

<file path=xl/calcChain.xml><?xml version="1.0" encoding="utf-8"?>
<calcChain xmlns="http://schemas.openxmlformats.org/spreadsheetml/2006/main">
  <c r="D50" i="6" l="1"/>
  <c r="C50" i="6"/>
  <c r="D48" i="6"/>
  <c r="C48" i="6"/>
  <c r="D42" i="6"/>
  <c r="E42" i="6" s="1"/>
  <c r="C42" i="6"/>
  <c r="D40" i="6"/>
  <c r="C40" i="6"/>
  <c r="E40" i="6" s="1"/>
  <c r="D34" i="6"/>
  <c r="D32" i="6"/>
  <c r="C34" i="6"/>
  <c r="C32" i="6"/>
  <c r="F36" i="5"/>
  <c r="Q81" i="5"/>
  <c r="S19" i="5"/>
  <c r="Q19" i="5"/>
  <c r="Q18" i="5" s="1"/>
  <c r="S18" i="5"/>
  <c r="T12" i="4"/>
  <c r="Q12" i="4"/>
  <c r="T11" i="4"/>
  <c r="Q11" i="4"/>
  <c r="U9" i="4"/>
  <c r="Q9" i="4"/>
  <c r="C46" i="6"/>
  <c r="C44" i="6"/>
  <c r="C38" i="6"/>
  <c r="C36" i="6"/>
  <c r="C17" i="6"/>
  <c r="C11" i="6"/>
  <c r="C9" i="6"/>
  <c r="Q14" i="5"/>
  <c r="Q13" i="5" s="1"/>
  <c r="V12" i="5"/>
  <c r="V19" i="4"/>
  <c r="T13" i="4"/>
  <c r="T10" i="4"/>
  <c r="E48" i="6" l="1"/>
  <c r="E34" i="6"/>
  <c r="E32" i="6"/>
  <c r="C19" i="6"/>
  <c r="Q38" i="4"/>
  <c r="Q105" i="5" l="1"/>
  <c r="Q104" i="5"/>
  <c r="C30" i="6" l="1"/>
  <c r="C28" i="6"/>
  <c r="C26" i="6"/>
  <c r="C24" i="6"/>
  <c r="C15" i="6" l="1"/>
  <c r="C13" i="6"/>
  <c r="C7" i="6"/>
  <c r="D29" i="4" l="1"/>
  <c r="D99" i="5" l="1"/>
  <c r="C52" i="6" s="1"/>
  <c r="Q11" i="5" l="1"/>
  <c r="Q10" i="5"/>
  <c r="V21" i="4"/>
  <c r="V16" i="4"/>
  <c r="Q61" i="5" l="1"/>
  <c r="Q85" i="5"/>
  <c r="Q78" i="5"/>
  <c r="Q69" i="5" l="1"/>
  <c r="Q68" i="5"/>
  <c r="Q66" i="5"/>
  <c r="Q65" i="5"/>
  <c r="Q64" i="5"/>
  <c r="Q63" i="5"/>
  <c r="Q60" i="5"/>
  <c r="Q59" i="5" s="1"/>
  <c r="Q46" i="5"/>
  <c r="Q50" i="5"/>
  <c r="Q51" i="5"/>
  <c r="Q52" i="5"/>
  <c r="Q49" i="5"/>
  <c r="Q47" i="5"/>
  <c r="Q37" i="5"/>
  <c r="E36" i="5" s="1"/>
  <c r="D39" i="5"/>
  <c r="Q67" i="5" l="1"/>
  <c r="Q62" i="5"/>
  <c r="E59" i="5" s="1"/>
  <c r="Q97" i="5"/>
  <c r="E96" i="5" s="1"/>
  <c r="D7" i="5" l="1"/>
  <c r="C15" i="3" l="1"/>
  <c r="Q58" i="5"/>
  <c r="E57" i="5" s="1"/>
  <c r="D44" i="6"/>
  <c r="E44" i="6" s="1"/>
  <c r="E31" i="4"/>
  <c r="F31" i="4" l="1"/>
  <c r="G31" i="4"/>
  <c r="D15" i="6"/>
  <c r="E15" i="6" s="1"/>
  <c r="Q36" i="4"/>
  <c r="G57" i="5" l="1"/>
  <c r="F57" i="5"/>
  <c r="D15" i="4" l="1"/>
  <c r="D103" i="5" l="1"/>
  <c r="D98" i="5"/>
  <c r="D76" i="5"/>
  <c r="D35" i="5"/>
  <c r="D6" i="5" s="1"/>
  <c r="Q40" i="4" l="1"/>
  <c r="E39" i="4" s="1"/>
  <c r="D19" i="6" s="1"/>
  <c r="E37" i="4"/>
  <c r="D17" i="6" s="1"/>
  <c r="Q35" i="4"/>
  <c r="E34" i="4" s="1"/>
  <c r="E19" i="6" l="1"/>
  <c r="F37" i="4"/>
  <c r="E105" i="5"/>
  <c r="E104" i="5"/>
  <c r="E100" i="5"/>
  <c r="F96" i="5"/>
  <c r="E91" i="5"/>
  <c r="F91" i="5" s="1"/>
  <c r="E73" i="5"/>
  <c r="E72" i="5"/>
  <c r="Q44" i="5"/>
  <c r="Q43" i="5"/>
  <c r="Q42" i="5"/>
  <c r="E40" i="5"/>
  <c r="E38" i="5"/>
  <c r="E101" i="5"/>
  <c r="F101" i="5" s="1"/>
  <c r="Q93" i="5"/>
  <c r="Q91" i="5"/>
  <c r="Q88" i="5"/>
  <c r="Q87" i="5"/>
  <c r="Q84" i="5"/>
  <c r="Q83" i="5"/>
  <c r="Q80" i="5"/>
  <c r="Q79" i="5"/>
  <c r="E74" i="5"/>
  <c r="Q56" i="5"/>
  <c r="Q55" i="5"/>
  <c r="Q53" i="5"/>
  <c r="Q48" i="5"/>
  <c r="Q23" i="5"/>
  <c r="Q22" i="5" s="1"/>
  <c r="E35" i="5" l="1"/>
  <c r="F38" i="5"/>
  <c r="Q45" i="5"/>
  <c r="E45" i="5" s="1"/>
  <c r="D38" i="6" s="1"/>
  <c r="E38" i="6" s="1"/>
  <c r="F73" i="5"/>
  <c r="G73" i="5"/>
  <c r="F104" i="5"/>
  <c r="F105" i="5"/>
  <c r="F74" i="5"/>
  <c r="G74" i="5"/>
  <c r="F100" i="5"/>
  <c r="Q82" i="5"/>
  <c r="E33" i="4"/>
  <c r="E32" i="4" s="1"/>
  <c r="F40" i="5"/>
  <c r="F34" i="4"/>
  <c r="Q86" i="5"/>
  <c r="E41" i="5"/>
  <c r="D36" i="6" s="1"/>
  <c r="E36" i="6" s="1"/>
  <c r="E95" i="5"/>
  <c r="E54" i="5"/>
  <c r="F59" i="5"/>
  <c r="Q92" i="5"/>
  <c r="E92" i="5" s="1"/>
  <c r="E50" i="6" s="1"/>
  <c r="E71" i="5"/>
  <c r="E103" i="5"/>
  <c r="E102" i="5" s="1"/>
  <c r="E99" i="5"/>
  <c r="D52" i="6" s="1"/>
  <c r="E52" i="6" s="1"/>
  <c r="F72" i="5"/>
  <c r="Q77" i="5" l="1"/>
  <c r="E77" i="5" s="1"/>
  <c r="D46" i="6" s="1"/>
  <c r="E46" i="6" s="1"/>
  <c r="F41" i="5"/>
  <c r="F54" i="5"/>
  <c r="E90" i="5"/>
  <c r="E39" i="5"/>
  <c r="F92" i="5"/>
  <c r="E98" i="5"/>
  <c r="E94" i="5"/>
  <c r="E70" i="5"/>
  <c r="F77" i="5" l="1"/>
  <c r="F45" i="5"/>
  <c r="E76" i="5"/>
  <c r="D90" i="5" l="1"/>
  <c r="F90" i="5" s="1"/>
  <c r="F76" i="5"/>
  <c r="D14" i="4"/>
  <c r="D33" i="4"/>
  <c r="F33" i="4" s="1"/>
  <c r="F32" i="4" s="1"/>
  <c r="F39" i="4"/>
  <c r="D7" i="4"/>
  <c r="D6" i="4" s="1"/>
  <c r="D28" i="4" l="1"/>
  <c r="D32" i="4"/>
  <c r="D75" i="5" l="1"/>
  <c r="D22" i="3"/>
  <c r="E89" i="5"/>
  <c r="D89" i="5" l="1"/>
  <c r="F89" i="5" l="1"/>
  <c r="F98" i="5"/>
  <c r="D95" i="5"/>
  <c r="F95" i="5" s="1"/>
  <c r="D71" i="5"/>
  <c r="D94" i="5" l="1"/>
  <c r="F94" i="5" s="1"/>
  <c r="D70" i="5"/>
  <c r="F71" i="5"/>
  <c r="C22" i="3"/>
  <c r="F99" i="5"/>
  <c r="C19" i="3"/>
  <c r="C18" i="3"/>
  <c r="D23" i="3"/>
  <c r="C21" i="3"/>
  <c r="D20" i="3"/>
  <c r="C20" i="3"/>
  <c r="C17" i="3"/>
  <c r="F35" i="5" l="1"/>
  <c r="C16" i="3"/>
  <c r="F70" i="5"/>
  <c r="D21" i="3"/>
  <c r="D16" i="3"/>
  <c r="D18" i="3" l="1"/>
  <c r="C8" i="3" l="1"/>
  <c r="C7" i="3"/>
  <c r="C6" i="3"/>
  <c r="G105" i="5" l="1"/>
  <c r="G100" i="5"/>
  <c r="G96" i="5"/>
  <c r="G38" i="5"/>
  <c r="Q30" i="4"/>
  <c r="E30" i="4" s="1"/>
  <c r="Q25" i="4"/>
  <c r="Q24" i="4" s="1"/>
  <c r="Q23" i="4"/>
  <c r="Q22" i="4" s="1"/>
  <c r="D13" i="6" l="1"/>
  <c r="E29" i="4"/>
  <c r="F30" i="4"/>
  <c r="G104" i="5"/>
  <c r="G72" i="5"/>
  <c r="G71" i="5"/>
  <c r="G36" i="5"/>
  <c r="Q21" i="5"/>
  <c r="Q20" i="5" s="1"/>
  <c r="Q17" i="5"/>
  <c r="E28" i="4" l="1"/>
  <c r="D8" i="3" s="1"/>
  <c r="F29" i="4"/>
  <c r="F28" i="4" s="1"/>
  <c r="G70" i="5"/>
  <c r="G99" i="5"/>
  <c r="G39" i="4"/>
  <c r="G28" i="4" l="1"/>
  <c r="E13" i="6"/>
  <c r="E8" i="3"/>
  <c r="G34" i="4"/>
  <c r="G29" i="4" l="1"/>
  <c r="G30" i="4" l="1"/>
  <c r="D5" i="4" l="1"/>
  <c r="C9" i="3"/>
  <c r="C5" i="3" s="1"/>
  <c r="Q26" i="5" l="1"/>
  <c r="Q25" i="5"/>
  <c r="Q24" i="5" l="1"/>
  <c r="F103" i="5"/>
  <c r="G92" i="5" l="1"/>
  <c r="G103" i="5"/>
  <c r="G90" i="5"/>
  <c r="Q21" i="4"/>
  <c r="I16" i="5" l="1"/>
  <c r="Q16" i="5" s="1"/>
  <c r="Q15" i="5" l="1"/>
  <c r="Q12" i="5" s="1"/>
  <c r="Q9" i="5"/>
  <c r="E8" i="5" s="1"/>
  <c r="Q27" i="4"/>
  <c r="Q26" i="4" s="1"/>
  <c r="E26" i="4" s="1"/>
  <c r="D11" i="6" s="1"/>
  <c r="Q20" i="4"/>
  <c r="Q19" i="4"/>
  <c r="Q18" i="4"/>
  <c r="Q17" i="4"/>
  <c r="Q10" i="4"/>
  <c r="E8" i="4" l="1"/>
  <c r="D24" i="6"/>
  <c r="E12" i="5"/>
  <c r="I28" i="5" s="1"/>
  <c r="I33" i="5" s="1"/>
  <c r="G8" i="5"/>
  <c r="Q16" i="4"/>
  <c r="F26" i="4"/>
  <c r="E75" i="5"/>
  <c r="G37" i="4"/>
  <c r="F39" i="5"/>
  <c r="G54" i="5"/>
  <c r="G40" i="5"/>
  <c r="G59" i="5"/>
  <c r="G26" i="4"/>
  <c r="I34" i="5" l="1"/>
  <c r="D26" i="6"/>
  <c r="E26" i="6" s="1"/>
  <c r="E16" i="4"/>
  <c r="D9" i="6" s="1"/>
  <c r="E9" i="6" s="1"/>
  <c r="E7" i="4"/>
  <c r="E6" i="4" s="1"/>
  <c r="D7" i="6"/>
  <c r="F75" i="5"/>
  <c r="G45" i="5"/>
  <c r="G33" i="4"/>
  <c r="G8" i="4"/>
  <c r="F8" i="5"/>
  <c r="F8" i="4"/>
  <c r="F12" i="5"/>
  <c r="G12" i="5"/>
  <c r="G95" i="5"/>
  <c r="G35" i="5"/>
  <c r="G41" i="5"/>
  <c r="D102" i="5"/>
  <c r="D5" i="5" s="1"/>
  <c r="I30" i="5" l="1"/>
  <c r="Q30" i="5" s="1"/>
  <c r="E15" i="4"/>
  <c r="E14" i="4" s="1"/>
  <c r="F16" i="4"/>
  <c r="F15" i="4" s="1"/>
  <c r="F102" i="5"/>
  <c r="Q34" i="5"/>
  <c r="Q28" i="5"/>
  <c r="E27" i="5" s="1"/>
  <c r="D28" i="6" s="1"/>
  <c r="E28" i="6" s="1"/>
  <c r="I31" i="5"/>
  <c r="Q31" i="5" s="1"/>
  <c r="I32" i="5" s="1"/>
  <c r="Q32" i="5" s="1"/>
  <c r="D7" i="3"/>
  <c r="E7" i="3" s="1"/>
  <c r="C23" i="3"/>
  <c r="E23" i="3" s="1"/>
  <c r="G16" i="4"/>
  <c r="D9" i="3"/>
  <c r="E9" i="3" s="1"/>
  <c r="G32" i="4"/>
  <c r="D17" i="3"/>
  <c r="G7" i="4"/>
  <c r="F7" i="4"/>
  <c r="D6" i="3"/>
  <c r="G98" i="5"/>
  <c r="G94" i="5"/>
  <c r="G102" i="5"/>
  <c r="G77" i="5"/>
  <c r="D19" i="3"/>
  <c r="G6" i="4"/>
  <c r="F6" i="4"/>
  <c r="E16" i="3"/>
  <c r="E18" i="3"/>
  <c r="E22" i="3"/>
  <c r="E21" i="3"/>
  <c r="E5" i="4" l="1"/>
  <c r="S4" i="4"/>
  <c r="E11" i="6"/>
  <c r="Q33" i="5"/>
  <c r="Q29" i="5" s="1"/>
  <c r="E29" i="5" s="1"/>
  <c r="F27" i="5"/>
  <c r="G15" i="4"/>
  <c r="C14" i="3"/>
  <c r="E19" i="3"/>
  <c r="E6" i="3"/>
  <c r="D5" i="3"/>
  <c r="E5" i="3" s="1"/>
  <c r="G89" i="5"/>
  <c r="G76" i="5"/>
  <c r="G39" i="5"/>
  <c r="F14" i="4"/>
  <c r="G14" i="4"/>
  <c r="E17" i="6"/>
  <c r="F5" i="4" l="1"/>
  <c r="G5" i="4"/>
  <c r="S20" i="5"/>
  <c r="E7" i="5"/>
  <c r="E6" i="5" s="1"/>
  <c r="E5" i="5" s="1"/>
  <c r="S21" i="5" s="1"/>
  <c r="D30" i="6"/>
  <c r="E30" i="6" s="1"/>
  <c r="F29" i="5"/>
  <c r="G75" i="5"/>
  <c r="E20" i="3"/>
  <c r="G27" i="5"/>
  <c r="E17" i="3"/>
  <c r="D15" i="3" l="1"/>
  <c r="G29" i="5"/>
  <c r="E7" i="6"/>
  <c r="G7" i="5" l="1"/>
  <c r="F7" i="5" l="1"/>
  <c r="E24" i="6"/>
  <c r="F6" i="5" l="1"/>
  <c r="G6" i="5"/>
  <c r="G5" i="5"/>
  <c r="F5" i="5"/>
  <c r="E15" i="3"/>
  <c r="D14" i="3"/>
  <c r="E14" i="3" l="1"/>
</calcChain>
</file>

<file path=xl/sharedStrings.xml><?xml version="1.0" encoding="utf-8"?>
<sst xmlns="http://schemas.openxmlformats.org/spreadsheetml/2006/main" count="613" uniqueCount="247">
  <si>
    <t>3. 본 예산은 사회복지법인 재무회계규칙 제 2장 예산과결산에 의거 편성하며 집행한다.</t>
  </si>
  <si>
    <t xml:space="preserve">7. 세출예산에서 초과지출이 발생할 경우에 동일관 내의 목간전용으로 부족한 예산을  </t>
  </si>
  <si>
    <t>운영비</t>
  </si>
  <si>
    <t>/</t>
  </si>
  <si>
    <t>이월금</t>
  </si>
  <si>
    <t>액수</t>
  </si>
  <si>
    <t>목</t>
  </si>
  <si>
    <t>액 수</t>
  </si>
  <si>
    <t>예비비</t>
  </si>
  <si>
    <t>여비</t>
  </si>
  <si>
    <t>사무비</t>
  </si>
  <si>
    <t>전출금</t>
  </si>
  <si>
    <t>시설비</t>
  </si>
  <si>
    <t>차량비</t>
  </si>
  <si>
    <t>x</t>
  </si>
  <si>
    <t>회</t>
  </si>
  <si>
    <t>급여</t>
  </si>
  <si>
    <t>잡지출</t>
  </si>
  <si>
    <t>항</t>
  </si>
  <si>
    <t>사업비</t>
  </si>
  <si>
    <t>원</t>
  </si>
  <si>
    <t>잡수입</t>
  </si>
  <si>
    <t xml:space="preserve">항 </t>
  </si>
  <si>
    <t>월</t>
  </si>
  <si>
    <t>인건비</t>
  </si>
  <si>
    <t>증감율</t>
  </si>
  <si>
    <t>관</t>
  </si>
  <si>
    <t>×</t>
  </si>
  <si>
    <t>명</t>
  </si>
  <si>
    <t xml:space="preserve">관 </t>
  </si>
  <si>
    <t>회의비</t>
  </si>
  <si>
    <t>%</t>
  </si>
  <si>
    <t>총계</t>
  </si>
  <si>
    <t>과목</t>
  </si>
  <si>
    <t>자산취득비</t>
  </si>
  <si>
    <t>기타운영비</t>
  </si>
  <si>
    <t>시설장비유지비</t>
  </si>
  <si>
    <t>사회보험부담금</t>
  </si>
  <si>
    <t>업무추진비</t>
  </si>
  <si>
    <t>요양급여수입</t>
  </si>
  <si>
    <t>운영충당적립금</t>
  </si>
  <si>
    <t>기관운영비</t>
  </si>
  <si>
    <t>재산조성비</t>
  </si>
  <si>
    <t>이용자비용수입</t>
  </si>
  <si>
    <t>산출근거</t>
  </si>
  <si>
    <t>예금이자수입</t>
  </si>
  <si>
    <t>직원식대</t>
  </si>
  <si>
    <t xml:space="preserve">    집행 할 수가 있다.</t>
  </si>
  <si>
    <t>사회복지법인 무일복지재단</t>
  </si>
  <si>
    <t>○ 세입의 주요내용</t>
  </si>
  <si>
    <t>(단위 : 원)</t>
  </si>
  <si>
    <t>장기요양급여수입</t>
  </si>
  <si>
    <t>시설환경개선준비금</t>
  </si>
  <si>
    <t>인   건   비</t>
  </si>
  <si>
    <t>퇴직금및퇴직적립금</t>
  </si>
  <si>
    <t>증 감(B-A)</t>
  </si>
  <si>
    <t>수용비 및 수수료</t>
  </si>
  <si>
    <t>운   영   비</t>
  </si>
  <si>
    <t>퇴직금 및 퇴직적립금</t>
  </si>
  <si>
    <t>총        계</t>
  </si>
  <si>
    <t xml:space="preserve"> 예  산  총  칙</t>
  </si>
  <si>
    <t>총       계</t>
  </si>
  <si>
    <t>시   설   비</t>
  </si>
  <si>
    <t>사회보험부담비용</t>
  </si>
  <si>
    <t>세                    출</t>
  </si>
  <si>
    <t>세                  입</t>
  </si>
  <si>
    <t xml:space="preserve">                (단위: 원)</t>
  </si>
  <si>
    <t xml:space="preserve"> 예산 증감사항 및 주요내용(방문요양)</t>
  </si>
  <si>
    <t>예비비</t>
    <phoneticPr fontId="18" type="noConversion"/>
  </si>
  <si>
    <t>입소자(이용자)부담금수입</t>
    <phoneticPr fontId="18" type="noConversion"/>
  </si>
  <si>
    <t>입소(이용)비용수입</t>
    <phoneticPr fontId="18" type="noConversion"/>
  </si>
  <si>
    <t>본인부담금수입</t>
    <phoneticPr fontId="18" type="noConversion"/>
  </si>
  <si>
    <t>요양급여수입</t>
    <phoneticPr fontId="18" type="noConversion"/>
  </si>
  <si>
    <t>월</t>
    <phoneticPr fontId="18" type="noConversion"/>
  </si>
  <si>
    <t>가산금수입</t>
    <phoneticPr fontId="18" type="noConversion"/>
  </si>
  <si>
    <t>◎추가인력가산금(사회복지사)</t>
    <phoneticPr fontId="18" type="noConversion"/>
  </si>
  <si>
    <t>직원식재료수입</t>
    <phoneticPr fontId="18" type="noConversion"/>
  </si>
  <si>
    <t>기타예금이자수입</t>
    <phoneticPr fontId="18" type="noConversion"/>
  </si>
  <si>
    <t>기타잡수입</t>
    <phoneticPr fontId="18" type="noConversion"/>
  </si>
  <si>
    <t>각종수당</t>
    <phoneticPr fontId="18" type="noConversion"/>
  </si>
  <si>
    <t>급여</t>
    <phoneticPr fontId="18" type="noConversion"/>
  </si>
  <si>
    <t>공공요금및각종
세금공과금</t>
    <phoneticPr fontId="18" type="noConversion"/>
  </si>
  <si>
    <t>사업비</t>
    <phoneticPr fontId="18" type="noConversion"/>
  </si>
  <si>
    <t>프로그램사업비</t>
    <phoneticPr fontId="18" type="noConversion"/>
  </si>
  <si>
    <t>회</t>
    <phoneticPr fontId="18" type="noConversion"/>
  </si>
  <si>
    <t>법인회계전출금</t>
    <phoneticPr fontId="18" type="noConversion"/>
  </si>
  <si>
    <t>기타전출금</t>
    <phoneticPr fontId="18" type="noConversion"/>
  </si>
  <si>
    <t>예비비 및 기타</t>
    <phoneticPr fontId="18" type="noConversion"/>
  </si>
  <si>
    <t>반환금</t>
    <phoneticPr fontId="18" type="noConversion"/>
  </si>
  <si>
    <t>적립금및준비금지출(특별회계)</t>
    <phoneticPr fontId="18" type="noConversion"/>
  </si>
  <si>
    <t>운영충당적립금및환경개선부담금</t>
    <phoneticPr fontId="18" type="noConversion"/>
  </si>
  <si>
    <t>시설환경개선준비금</t>
    <phoneticPr fontId="18" type="noConversion"/>
  </si>
  <si>
    <t>운영충당적립금</t>
    <phoneticPr fontId="18" type="noConversion"/>
  </si>
  <si>
    <t>사  업   비</t>
    <phoneticPr fontId="18" type="noConversion"/>
  </si>
  <si>
    <t>운영충당적립금및
환경개선준비금</t>
    <phoneticPr fontId="18" type="noConversion"/>
  </si>
  <si>
    <t>적립금 및 준비금
(특별회계)</t>
    <phoneticPr fontId="18" type="noConversion"/>
  </si>
  <si>
    <t>4. 방문요양사업수입 등의 세입이 감소 할 경우 기존사업을 축소 할 수 있다.</t>
    <phoneticPr fontId="18" type="noConversion"/>
  </si>
  <si>
    <t>5. 방문요양사업수입 등의 세입이 증가 할 경우 세입세출예산을 초과 할 수 있다.</t>
    <phoneticPr fontId="18" type="noConversion"/>
  </si>
  <si>
    <t>원</t>
    <phoneticPr fontId="18" type="noConversion"/>
  </si>
  <si>
    <t>x</t>
    <phoneticPr fontId="18" type="noConversion"/>
  </si>
  <si>
    <t>명</t>
    <phoneticPr fontId="18" type="noConversion"/>
  </si>
  <si>
    <t>회</t>
    <phoneticPr fontId="18" type="noConversion"/>
  </si>
  <si>
    <t>◎기타후생경비</t>
    <phoneticPr fontId="18" type="noConversion"/>
  </si>
  <si>
    <t>이월금</t>
    <phoneticPr fontId="18" type="noConversion"/>
  </si>
  <si>
    <r>
      <t xml:space="preserve">○ 세출의 주요내용                                                                                                        </t>
    </r>
    <r>
      <rPr>
        <sz val="9"/>
        <color rgb="FF000000"/>
        <rFont val="굴림"/>
        <family val="3"/>
        <charset val="129"/>
      </rPr>
      <t xml:space="preserve"> (단위 : 원)</t>
    </r>
    <phoneticPr fontId="18" type="noConversion"/>
  </si>
  <si>
    <t xml:space="preserve">6. 보편적으로 발생하는 지출에 있어서는 세출예산에도 불구하고 초과 집행하고  </t>
    <phoneticPr fontId="18" type="noConversion"/>
  </si>
  <si>
    <t xml:space="preserve">   차기 이사회에서 추가경정예산을 승인 받을 수 있다.</t>
    <phoneticPr fontId="18" type="noConversion"/>
  </si>
  <si>
    <t>전년도 이월금(장기요양)</t>
    <phoneticPr fontId="18" type="noConversion"/>
  </si>
  <si>
    <t>전년도 이월금(직원식대)</t>
    <phoneticPr fontId="18" type="noConversion"/>
  </si>
  <si>
    <t>임차료</t>
    <phoneticPr fontId="18" type="noConversion"/>
  </si>
  <si>
    <t>*일반대상자(85%)</t>
    <phoneticPr fontId="18" type="noConversion"/>
  </si>
  <si>
    <t>*감경대상자(91%)</t>
    <phoneticPr fontId="18" type="noConversion"/>
  </si>
  <si>
    <t>*감경대상자(94%)</t>
    <phoneticPr fontId="18" type="noConversion"/>
  </si>
  <si>
    <t>*감경대상자(94%)-가족대상자</t>
    <phoneticPr fontId="18" type="noConversion"/>
  </si>
  <si>
    <t>*기초수급대상자(100%)</t>
    <phoneticPr fontId="18" type="noConversion"/>
  </si>
  <si>
    <t>◎장기요양사업수입</t>
    <phoneticPr fontId="18" type="noConversion"/>
  </si>
  <si>
    <t>◎장기근속장려금수입</t>
    <phoneticPr fontId="18" type="noConversion"/>
  </si>
  <si>
    <t>◎직무교육급여수입</t>
    <phoneticPr fontId="18" type="noConversion"/>
  </si>
  <si>
    <t>*장기근속장려금(요양보호사)</t>
    <phoneticPr fontId="18" type="noConversion"/>
  </si>
  <si>
    <t>*직무교육급여</t>
    <phoneticPr fontId="18" type="noConversion"/>
  </si>
  <si>
    <t>*기타잡수입</t>
    <phoneticPr fontId="18" type="noConversion"/>
  </si>
  <si>
    <t>*예금이자수입</t>
    <phoneticPr fontId="18" type="noConversion"/>
  </si>
  <si>
    <t>*직원식대(센터 전직원)</t>
    <phoneticPr fontId="18" type="noConversion"/>
  </si>
  <si>
    <t>◎명절상여금</t>
    <phoneticPr fontId="18" type="noConversion"/>
  </si>
  <si>
    <t>◎장기근속장려금</t>
    <phoneticPr fontId="18" type="noConversion"/>
  </si>
  <si>
    <t>◎관리업무수당</t>
    <phoneticPr fontId="18" type="noConversion"/>
  </si>
  <si>
    <t>*요양보호사급여-일반</t>
    <phoneticPr fontId="18" type="noConversion"/>
  </si>
  <si>
    <t>*요양보호사급여-가족</t>
    <phoneticPr fontId="18" type="noConversion"/>
  </si>
  <si>
    <t>*요양보호사</t>
    <phoneticPr fontId="18" type="noConversion"/>
  </si>
  <si>
    <t>*관리업무수당(시설장)</t>
    <phoneticPr fontId="18" type="noConversion"/>
  </si>
  <si>
    <t>*근무복</t>
    <phoneticPr fontId="18" type="noConversion"/>
  </si>
  <si>
    <t>*기타후생경비</t>
    <phoneticPr fontId="18" type="noConversion"/>
  </si>
  <si>
    <t>*퇴직금및퇴직적립금</t>
    <phoneticPr fontId="18" type="noConversion"/>
  </si>
  <si>
    <t>*국민연금</t>
    <phoneticPr fontId="18" type="noConversion"/>
  </si>
  <si>
    <t>*건강보험</t>
    <phoneticPr fontId="18" type="noConversion"/>
  </si>
  <si>
    <t>*장기요양보험</t>
    <phoneticPr fontId="18" type="noConversion"/>
  </si>
  <si>
    <t>*고용보험</t>
    <phoneticPr fontId="18" type="noConversion"/>
  </si>
  <si>
    <t>*산재보험</t>
    <phoneticPr fontId="18" type="noConversion"/>
  </si>
  <si>
    <t>*사무용품구입</t>
    <phoneticPr fontId="18" type="noConversion"/>
  </si>
  <si>
    <t>*사무실관리비</t>
    <phoneticPr fontId="18" type="noConversion"/>
  </si>
  <si>
    <t>*기타수용비 및 수수료</t>
    <phoneticPr fontId="18" type="noConversion"/>
  </si>
  <si>
    <t>*급여명세서발송</t>
    <phoneticPr fontId="18" type="noConversion"/>
  </si>
  <si>
    <t>*소식지발송</t>
    <phoneticPr fontId="18" type="noConversion"/>
  </si>
  <si>
    <t>*사무실공공요금</t>
    <phoneticPr fontId="18" type="noConversion"/>
  </si>
  <si>
    <t>*기타공공요금</t>
    <phoneticPr fontId="18" type="noConversion"/>
  </si>
  <si>
    <t>*상해보험</t>
    <phoneticPr fontId="18" type="noConversion"/>
  </si>
  <si>
    <t>*배상책임보험</t>
    <phoneticPr fontId="18" type="noConversion"/>
  </si>
  <si>
    <t>*차량보험</t>
    <phoneticPr fontId="18" type="noConversion"/>
  </si>
  <si>
    <t>*기타보험료</t>
    <phoneticPr fontId="18" type="noConversion"/>
  </si>
  <si>
    <t>*차량유류대</t>
    <phoneticPr fontId="18" type="noConversion"/>
  </si>
  <si>
    <t>*차량유지비</t>
    <phoneticPr fontId="18" type="noConversion"/>
  </si>
  <si>
    <t>*무일재단</t>
    <phoneticPr fontId="18" type="noConversion"/>
  </si>
  <si>
    <t>*사후관리</t>
    <phoneticPr fontId="18" type="noConversion"/>
  </si>
  <si>
    <t>*병문안</t>
    <phoneticPr fontId="18" type="noConversion"/>
  </si>
  <si>
    <t>◎요양보호사관리사업비</t>
    <phoneticPr fontId="18" type="noConversion"/>
  </si>
  <si>
    <t>*우수요양보호사표창</t>
    <phoneticPr fontId="18" type="noConversion"/>
  </si>
  <si>
    <t>*요양보호사직원연수</t>
    <phoneticPr fontId="18" type="noConversion"/>
  </si>
  <si>
    <t>*간담회</t>
    <phoneticPr fontId="18" type="noConversion"/>
  </si>
  <si>
    <t>*기타지원</t>
    <phoneticPr fontId="18" type="noConversion"/>
  </si>
  <si>
    <t>*홍보사업</t>
    <phoneticPr fontId="18" type="noConversion"/>
  </si>
  <si>
    <t>*재가지원사업전출금</t>
    <phoneticPr fontId="18" type="noConversion"/>
  </si>
  <si>
    <t>*기타직원후생경비(경조사,회식등)</t>
    <phoneticPr fontId="18" type="noConversion"/>
  </si>
  <si>
    <t>*요양보호사 직무교육비</t>
    <phoneticPr fontId="18" type="noConversion"/>
  </si>
  <si>
    <t>*기타교육비</t>
    <phoneticPr fontId="18" type="noConversion"/>
  </si>
  <si>
    <t>◎종사자 교육비</t>
    <phoneticPr fontId="18" type="noConversion"/>
  </si>
  <si>
    <t>◎기타운영비</t>
    <phoneticPr fontId="18" type="noConversion"/>
  </si>
  <si>
    <t>*자원봉사자및후원자관리비</t>
    <phoneticPr fontId="18" type="noConversion"/>
  </si>
  <si>
    <t>*기타운영비(지역조직관리 등)</t>
    <phoneticPr fontId="18" type="noConversion"/>
  </si>
  <si>
    <t>◎홍보사업비</t>
    <phoneticPr fontId="18" type="noConversion"/>
  </si>
  <si>
    <t>*소식지발간 제작비 등</t>
    <phoneticPr fontId="18" type="noConversion"/>
  </si>
  <si>
    <t>◎명절생신지원비</t>
    <phoneticPr fontId="18" type="noConversion"/>
  </si>
  <si>
    <t>◎김장서비스</t>
    <phoneticPr fontId="18" type="noConversion"/>
  </si>
  <si>
    <t>◎어버이날선물지원</t>
    <phoneticPr fontId="18" type="noConversion"/>
  </si>
  <si>
    <t>◎긴급지원비</t>
    <phoneticPr fontId="18" type="noConversion"/>
  </si>
  <si>
    <t>◎기타지원비(대상자관리 등)</t>
    <phoneticPr fontId="18" type="noConversion"/>
  </si>
  <si>
    <t>*기타지원비</t>
    <phoneticPr fontId="18" type="noConversion"/>
  </si>
  <si>
    <t>장기요양급여수입</t>
    <phoneticPr fontId="18" type="noConversion"/>
  </si>
  <si>
    <t>이용자비용수입</t>
    <phoneticPr fontId="18" type="noConversion"/>
  </si>
  <si>
    <t>제세공과금및공공요금</t>
    <phoneticPr fontId="18" type="noConversion"/>
  </si>
  <si>
    <t>*20시간</t>
    <phoneticPr fontId="18" type="noConversion"/>
  </si>
  <si>
    <t>자산취득비</t>
    <phoneticPr fontId="18" type="noConversion"/>
  </si>
  <si>
    <t>항</t>
    <phoneticPr fontId="18" type="noConversion"/>
  </si>
  <si>
    <t>목</t>
    <phoneticPr fontId="18" type="noConversion"/>
  </si>
  <si>
    <t>퇴직금및퇴직적립금</t>
    <phoneticPr fontId="18" type="noConversion"/>
  </si>
  <si>
    <t>사회보험부담금</t>
    <phoneticPr fontId="18" type="noConversion"/>
  </si>
  <si>
    <t>*일자리안정지원금 수입</t>
    <phoneticPr fontId="18" type="noConversion"/>
  </si>
  <si>
    <t>증감(B-A)</t>
    <phoneticPr fontId="18" type="noConversion"/>
  </si>
  <si>
    <t>■ 사업장명 : 참좋은재가노인돌봄센터</t>
    <phoneticPr fontId="18" type="noConversion"/>
  </si>
  <si>
    <t>참좋은재가노인돌봄센터</t>
    <phoneticPr fontId="18" type="noConversion"/>
  </si>
  <si>
    <t>2022년 참좋은재가노인돌봄센터(방문요양)</t>
    <phoneticPr fontId="18" type="noConversion"/>
  </si>
  <si>
    <t>2022년</t>
    <phoneticPr fontId="18" type="noConversion"/>
  </si>
  <si>
    <t>가족6%</t>
    <phoneticPr fontId="18" type="noConversion"/>
  </si>
  <si>
    <t>*3시간*20일*29명</t>
    <phoneticPr fontId="18" type="noConversion"/>
  </si>
  <si>
    <t>◎시간외근무수당</t>
    <phoneticPr fontId="18" type="noConversion"/>
  </si>
  <si>
    <t>*시간외근무수당(사회복지사)</t>
    <phoneticPr fontId="18" type="noConversion"/>
  </si>
  <si>
    <t>22년도 급여수가 인상에 따른 가산금수입 증액</t>
    <phoneticPr fontId="18" type="noConversion"/>
  </si>
  <si>
    <t>전년도 이월금 증액 조정</t>
    <phoneticPr fontId="18" type="noConversion"/>
  </si>
  <si>
    <t>수용비 및 수수료</t>
    <phoneticPr fontId="18" type="noConversion"/>
  </si>
  <si>
    <t>공공요금 및
각종세금공과금</t>
    <phoneticPr fontId="18" type="noConversion"/>
  </si>
  <si>
    <t>기타운영비</t>
    <phoneticPr fontId="18" type="noConversion"/>
  </si>
  <si>
    <t>22년 최저시급인상에 따른 인건비 증액 조정</t>
    <phoneticPr fontId="18" type="noConversion"/>
  </si>
  <si>
    <t>인건비 인상 조정에 따른 퇴직금 증액 조정</t>
    <phoneticPr fontId="18" type="noConversion"/>
  </si>
  <si>
    <t>22년도 사회보험부담금 요율 증가 및 인건비 인상에 따른 부담금 증액 조정</t>
    <phoneticPr fontId="18" type="noConversion"/>
  </si>
  <si>
    <t>어르신 이용인원 증가에 따른 프로그램 사업비 증액</t>
    <phoneticPr fontId="18" type="noConversion"/>
  </si>
  <si>
    <t>*감경대상자(9%) 4등급</t>
    <phoneticPr fontId="18" type="noConversion"/>
  </si>
  <si>
    <t>*감경대상자(6%)- 4등급 가족대상자</t>
    <phoneticPr fontId="18" type="noConversion"/>
  </si>
  <si>
    <t>*일반대상자(15%) 2,4,5등급</t>
    <phoneticPr fontId="18" type="noConversion"/>
  </si>
  <si>
    <t>*감경대상자(6%) 3,4,5등급</t>
    <phoneticPr fontId="18" type="noConversion"/>
  </si>
  <si>
    <t>*20일(60시간)기준</t>
    <phoneticPr fontId="18" type="noConversion"/>
  </si>
  <si>
    <t>2022년
최초예산(A)</t>
    <phoneticPr fontId="18" type="noConversion"/>
  </si>
  <si>
    <t>2022년
1차추경(B)</t>
    <phoneticPr fontId="18" type="noConversion"/>
  </si>
  <si>
    <t>*사회복지사(2호봉)</t>
    <phoneticPr fontId="18" type="noConversion"/>
  </si>
  <si>
    <t>◎성과금 및 연차수당</t>
    <phoneticPr fontId="18" type="noConversion"/>
  </si>
  <si>
    <t>*성과금 및 연차수당</t>
    <phoneticPr fontId="18" type="noConversion"/>
  </si>
  <si>
    <t>최초예산 (A)</t>
    <phoneticPr fontId="18" type="noConversion"/>
  </si>
  <si>
    <t>1차 추경 (B)</t>
    <phoneticPr fontId="18" type="noConversion"/>
  </si>
  <si>
    <t>2022년 참좋은재가노인돌봄센터(방문요양) 1차추경 예산 총괄내역서</t>
    <phoneticPr fontId="18" type="noConversion"/>
  </si>
  <si>
    <t>최초예산(A)</t>
    <phoneticPr fontId="18" type="noConversion"/>
  </si>
  <si>
    <t>1차추경(B)</t>
    <phoneticPr fontId="18" type="noConversion"/>
  </si>
  <si>
    <r>
      <t xml:space="preserve">2. 세입.세출 예산 총액은  </t>
    </r>
    <r>
      <rPr>
        <b/>
        <u/>
        <sz val="12"/>
        <color rgb="FF000000"/>
        <rFont val="굴림"/>
        <family val="3"/>
        <charset val="129"/>
      </rPr>
      <t>480,804,000원</t>
    </r>
    <r>
      <rPr>
        <sz val="12"/>
        <color rgb="FF000000"/>
        <rFont val="굴림"/>
        <family val="3"/>
        <charset val="129"/>
      </rPr>
      <t>으로한다.</t>
    </r>
    <phoneticPr fontId="18" type="noConversion"/>
  </si>
  <si>
    <t>1. 참좋은재가노인돌봄센터 방문요양사업의 2022년 1차추경 세입.세출 예산은 
   다음과 같다.</t>
    <phoneticPr fontId="18" type="noConversion"/>
  </si>
  <si>
    <t xml:space="preserve">2022. 02. </t>
    <phoneticPr fontId="18" type="noConversion"/>
  </si>
  <si>
    <t>1차추경 세입.세출 예산(안)</t>
    <phoneticPr fontId="18" type="noConversion"/>
  </si>
  <si>
    <t>1) 2022년 참좋은재가노인돌봄센터(방문요양) 1차추경 세입 예산 내역</t>
    <phoneticPr fontId="18" type="noConversion"/>
  </si>
  <si>
    <t>1) 2022년 참좋은재가노인돌봄센터(방문요양) 1차추경 세출 예산 내역</t>
    <phoneticPr fontId="18" type="noConversion"/>
  </si>
  <si>
    <t>기초수급자 증가로 인한 본인부담금 감액</t>
    <phoneticPr fontId="18" type="noConversion"/>
  </si>
  <si>
    <t>기초수급자 증가로 인한 장기요양수입 증가</t>
    <phoneticPr fontId="18" type="noConversion"/>
  </si>
  <si>
    <t>재가일반사업으로 이전으로 인한 감액</t>
    <phoneticPr fontId="18" type="noConversion"/>
  </si>
  <si>
    <t>기타예금이지수입 조정</t>
    <phoneticPr fontId="18" type="noConversion"/>
  </si>
  <si>
    <t>1차추경 (B)</t>
    <phoneticPr fontId="18" type="noConversion"/>
  </si>
  <si>
    <t>연말 성과금 및 연차수당 증액 조정</t>
    <phoneticPr fontId="18" type="noConversion"/>
  </si>
  <si>
    <t>재가일반사업으로 직원식대 이전으로 인한 감액</t>
    <phoneticPr fontId="18" type="noConversion"/>
  </si>
  <si>
    <t>예비비 증액 조정</t>
    <phoneticPr fontId="18" type="noConversion"/>
  </si>
  <si>
    <t>전출금</t>
    <phoneticPr fontId="18" type="noConversion"/>
  </si>
  <si>
    <t>재가지원으로 전출금 증액</t>
    <phoneticPr fontId="18" type="noConversion"/>
  </si>
  <si>
    <t>.</t>
    <phoneticPr fontId="18" type="noConversion"/>
  </si>
  <si>
    <t>업무추진비</t>
    <phoneticPr fontId="18" type="noConversion"/>
  </si>
  <si>
    <t>기관운영비</t>
    <phoneticPr fontId="18" type="noConversion"/>
  </si>
  <si>
    <t>회의비</t>
    <phoneticPr fontId="18" type="noConversion"/>
  </si>
  <si>
    <t>전년 결산대비 실금액으로 운영비 감액 조정</t>
    <phoneticPr fontId="18" type="noConversion"/>
  </si>
  <si>
    <t>전년 결산대비 실금액으로 회의비 감액 조정</t>
    <phoneticPr fontId="18" type="noConversion"/>
  </si>
  <si>
    <t>방문요양 주간보호로 이전관련 사무실 관리비 조정</t>
    <phoneticPr fontId="18" type="noConversion"/>
  </si>
  <si>
    <t>전년 결산대비 실금액으로 감액 조정</t>
    <phoneticPr fontId="18" type="noConversion"/>
  </si>
  <si>
    <t>차량비</t>
    <phoneticPr fontId="18" type="noConversion"/>
  </si>
  <si>
    <t>방문요양 주간보호로 이전관련 사무실 임차료 조정</t>
    <phoneticPr fontId="18" type="noConversion"/>
  </si>
  <si>
    <t>잡지출</t>
    <phoneticPr fontId="18" type="noConversion"/>
  </si>
  <si>
    <t>운영비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</si>
</sst>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76" formatCode="#,##0.00_ "/>
    <numFmt numFmtId="177" formatCode="#,##0.0"/>
    <numFmt numFmtId="178" formatCode="#,##0_ "/>
    <numFmt numFmtId="179" formatCode="#,##0.000"/>
  </numFmts>
  <fonts count="24" x14ac:knownFonts="1">
    <font>
      <sz val="11"/>
      <color rgb="FF000000"/>
      <name val="돋움"/>
    </font>
    <font>
      <sz val="11"/>
      <color rgb="FF000000"/>
      <name val="굴림"/>
      <family val="3"/>
      <charset val="129"/>
    </font>
    <font>
      <b/>
      <sz val="20"/>
      <color rgb="FF000000"/>
      <name val="굴림"/>
      <family val="3"/>
      <charset val="129"/>
    </font>
    <font>
      <sz val="11"/>
      <color rgb="FF000000"/>
      <name val="바탕"/>
      <family val="1"/>
      <charset val="129"/>
    </font>
    <font>
      <b/>
      <sz val="8"/>
      <color rgb="FF000000"/>
      <name val="굴림"/>
      <family val="3"/>
      <charset val="129"/>
    </font>
    <font>
      <sz val="8"/>
      <color rgb="FF000000"/>
      <name val="돋움"/>
      <family val="3"/>
      <charset val="129"/>
    </font>
    <font>
      <b/>
      <sz val="9"/>
      <color rgb="FF000000"/>
      <name val="굴림"/>
      <family val="3"/>
      <charset val="129"/>
    </font>
    <font>
      <sz val="9"/>
      <color rgb="FF000000"/>
      <name val="굴림"/>
      <family val="3"/>
      <charset val="129"/>
    </font>
    <font>
      <sz val="9"/>
      <color rgb="FF000000"/>
      <name val="돋움"/>
      <family val="3"/>
      <charset val="129"/>
    </font>
    <font>
      <sz val="12"/>
      <color rgb="FF000000"/>
      <name val="돋움"/>
      <family val="3"/>
      <charset val="129"/>
    </font>
    <font>
      <sz val="12"/>
      <color rgb="FF000000"/>
      <name val="바탕"/>
      <family val="1"/>
      <charset val="129"/>
    </font>
    <font>
      <b/>
      <sz val="16"/>
      <color rgb="FF000000"/>
      <name val="바탕"/>
      <family val="1"/>
      <charset val="129"/>
    </font>
    <font>
      <b/>
      <sz val="25"/>
      <color rgb="FF000000"/>
      <name val="굴림"/>
      <family val="3"/>
      <charset val="129"/>
    </font>
    <font>
      <sz val="12"/>
      <color rgb="FF000000"/>
      <name val="굴림"/>
      <family val="3"/>
      <charset val="129"/>
    </font>
    <font>
      <sz val="20"/>
      <color rgb="FF000000"/>
      <name val="굴림"/>
      <family val="3"/>
      <charset val="129"/>
    </font>
    <font>
      <b/>
      <sz val="16"/>
      <color rgb="FF000000"/>
      <name val="굴림"/>
      <family val="3"/>
      <charset val="129"/>
    </font>
    <font>
      <b/>
      <u/>
      <sz val="12"/>
      <color rgb="FF000000"/>
      <name val="굴림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8"/>
      <color rgb="FF000000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4">
    <xf numFmtId="0" fontId="0" fillId="0" borderId="0">
      <alignment vertical="center"/>
    </xf>
    <xf numFmtId="41" fontId="17" fillId="0" borderId="0">
      <alignment vertical="center"/>
    </xf>
    <xf numFmtId="0" fontId="17" fillId="0" borderId="0">
      <alignment vertical="center"/>
    </xf>
    <xf numFmtId="9" fontId="17" fillId="0" borderId="0">
      <alignment vertical="center"/>
    </xf>
  </cellStyleXfs>
  <cellXfs count="489">
    <xf numFmtId="0" fontId="0" fillId="0" borderId="0" xfId="0" applyNumberFormat="1">
      <alignment vertical="center"/>
    </xf>
    <xf numFmtId="0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>
      <alignment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2" applyNumberFormat="1" applyFont="1">
      <alignment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 shrinkToFit="1"/>
    </xf>
    <xf numFmtId="0" fontId="6" fillId="0" borderId="4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vertical="center"/>
    </xf>
    <xf numFmtId="0" fontId="7" fillId="0" borderId="6" xfId="0" applyNumberFormat="1" applyFont="1" applyBorder="1" applyAlignment="1">
      <alignment horizontal="center" vertical="center"/>
    </xf>
    <xf numFmtId="3" fontId="7" fillId="0" borderId="7" xfId="0" applyNumberFormat="1" applyFont="1" applyBorder="1" applyAlignment="1">
      <alignment vertical="center"/>
    </xf>
    <xf numFmtId="3" fontId="7" fillId="0" borderId="8" xfId="0" applyNumberFormat="1" applyFont="1" applyBorder="1" applyAlignment="1">
      <alignment horizontal="right" vertical="center"/>
    </xf>
    <xf numFmtId="0" fontId="7" fillId="0" borderId="9" xfId="0" applyNumberFormat="1" applyFont="1" applyBorder="1" applyAlignment="1">
      <alignment horizontal="center" vertical="center"/>
    </xf>
    <xf numFmtId="0" fontId="7" fillId="0" borderId="10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3" fontId="7" fillId="0" borderId="12" xfId="0" applyNumberFormat="1" applyFont="1" applyBorder="1" applyAlignment="1">
      <alignment vertical="center"/>
    </xf>
    <xf numFmtId="3" fontId="7" fillId="0" borderId="13" xfId="0" applyNumberFormat="1" applyFont="1" applyBorder="1" applyAlignment="1">
      <alignment horizontal="right" vertical="center"/>
    </xf>
    <xf numFmtId="3" fontId="7" fillId="0" borderId="16" xfId="0" applyNumberFormat="1" applyFont="1" applyBorder="1" applyAlignment="1">
      <alignment horizontal="right" vertical="center"/>
    </xf>
    <xf numFmtId="0" fontId="7" fillId="0" borderId="17" xfId="0" applyNumberFormat="1" applyFont="1" applyBorder="1" applyAlignment="1">
      <alignment horizontal="center" vertical="center"/>
    </xf>
    <xf numFmtId="0" fontId="7" fillId="0" borderId="18" xfId="0" applyNumberFormat="1" applyFont="1" applyBorder="1" applyAlignment="1">
      <alignment horizontal="center" vertical="center"/>
    </xf>
    <xf numFmtId="3" fontId="6" fillId="0" borderId="19" xfId="0" applyNumberFormat="1" applyFont="1" applyBorder="1" applyAlignment="1">
      <alignment vertical="center"/>
    </xf>
    <xf numFmtId="0" fontId="7" fillId="0" borderId="20" xfId="0" applyNumberFormat="1" applyFont="1" applyBorder="1" applyAlignment="1">
      <alignment horizontal="center" vertical="center"/>
    </xf>
    <xf numFmtId="3" fontId="7" fillId="0" borderId="21" xfId="0" applyNumberFormat="1" applyFont="1" applyBorder="1" applyAlignment="1">
      <alignment vertical="center"/>
    </xf>
    <xf numFmtId="3" fontId="7" fillId="0" borderId="11" xfId="0" applyNumberFormat="1" applyFont="1" applyBorder="1">
      <alignment vertical="center"/>
    </xf>
    <xf numFmtId="3" fontId="7" fillId="0" borderId="22" xfId="0" applyNumberFormat="1" applyFont="1" applyBorder="1">
      <alignment vertical="center"/>
    </xf>
    <xf numFmtId="0" fontId="8" fillId="0" borderId="0" xfId="0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3" fontId="7" fillId="0" borderId="16" xfId="0" applyNumberFormat="1" applyFont="1" applyBorder="1" applyAlignment="1">
      <alignment vertical="center"/>
    </xf>
    <xf numFmtId="0" fontId="9" fillId="0" borderId="0" xfId="0" applyNumberFormat="1" applyFont="1">
      <alignment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 applyAlignment="1">
      <alignment horizontal="center"/>
    </xf>
    <xf numFmtId="0" fontId="7" fillId="0" borderId="36" xfId="0" applyNumberFormat="1" applyFont="1" applyBorder="1" applyAlignment="1">
      <alignment horizontal="center" vertical="center"/>
    </xf>
    <xf numFmtId="3" fontId="7" fillId="0" borderId="11" xfId="0" applyNumberFormat="1" applyFont="1" applyFill="1" applyBorder="1" applyAlignment="1" applyProtection="1">
      <alignment vertical="center"/>
    </xf>
    <xf numFmtId="0" fontId="6" fillId="0" borderId="37" xfId="0" applyNumberFormat="1" applyFont="1" applyFill="1" applyBorder="1" applyAlignment="1" applyProtection="1">
      <alignment horizontal="center" vertical="center" shrinkToFit="1"/>
    </xf>
    <xf numFmtId="3" fontId="7" fillId="0" borderId="26" xfId="0" applyNumberFormat="1" applyFont="1" applyBorder="1" applyAlignment="1">
      <alignment vertical="center"/>
    </xf>
    <xf numFmtId="0" fontId="12" fillId="0" borderId="0" xfId="0" applyNumberFormat="1" applyFont="1" applyAlignment="1">
      <alignment horizontal="center" vertical="top"/>
    </xf>
    <xf numFmtId="0" fontId="12" fillId="0" borderId="0" xfId="0" applyNumberFormat="1" applyFont="1" applyAlignment="1">
      <alignment horizontal="center"/>
    </xf>
    <xf numFmtId="0" fontId="6" fillId="0" borderId="0" xfId="0" applyNumberFormat="1" applyFont="1" applyFill="1" applyBorder="1" applyAlignment="1" applyProtection="1">
      <alignment horizontal="left" vertical="center"/>
    </xf>
    <xf numFmtId="0" fontId="7" fillId="0" borderId="40" xfId="0" applyNumberFormat="1" applyFont="1" applyBorder="1" applyAlignment="1">
      <alignment horizontal="center" vertical="center"/>
    </xf>
    <xf numFmtId="0" fontId="7" fillId="0" borderId="9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41" fontId="7" fillId="0" borderId="0" xfId="0" applyNumberFormat="1" applyFont="1" applyBorder="1" applyAlignment="1">
      <alignment horizontal="right" vertical="center"/>
    </xf>
    <xf numFmtId="41" fontId="7" fillId="0" borderId="0" xfId="0" applyNumberFormat="1" applyFont="1" applyBorder="1">
      <alignment vertical="center"/>
    </xf>
    <xf numFmtId="3" fontId="7" fillId="0" borderId="0" xfId="0" applyNumberFormat="1" applyFont="1" applyBorder="1" applyAlignment="1">
      <alignment horizontal="right" vertical="center"/>
    </xf>
    <xf numFmtId="0" fontId="8" fillId="0" borderId="0" xfId="0" applyNumberFormat="1" applyFont="1">
      <alignment vertical="center"/>
    </xf>
    <xf numFmtId="0" fontId="7" fillId="0" borderId="9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Alignment="1">
      <alignment horizontal="center"/>
    </xf>
    <xf numFmtId="0" fontId="13" fillId="0" borderId="0" xfId="0" applyNumberFormat="1" applyFont="1">
      <alignment vertical="center"/>
    </xf>
    <xf numFmtId="0" fontId="13" fillId="0" borderId="0" xfId="0" applyNumberFormat="1" applyFont="1" applyAlignment="1">
      <alignment vertical="center" wrapText="1"/>
    </xf>
    <xf numFmtId="0" fontId="7" fillId="0" borderId="42" xfId="0" applyNumberFormat="1" applyFont="1" applyBorder="1" applyAlignment="1">
      <alignment horizontal="center" vertical="center"/>
    </xf>
    <xf numFmtId="0" fontId="7" fillId="0" borderId="22" xfId="0" applyNumberFormat="1" applyFont="1" applyBorder="1" applyAlignment="1">
      <alignment horizontal="center" vertical="center"/>
    </xf>
    <xf numFmtId="3" fontId="7" fillId="0" borderId="43" xfId="0" applyNumberFormat="1" applyFont="1" applyBorder="1" applyAlignment="1">
      <alignment vertical="center"/>
    </xf>
    <xf numFmtId="0" fontId="7" fillId="0" borderId="6" xfId="0" applyNumberFormat="1" applyFont="1" applyBorder="1" applyAlignment="1">
      <alignment horizontal="center" vertical="center" wrapText="1"/>
    </xf>
    <xf numFmtId="3" fontId="7" fillId="0" borderId="44" xfId="0" applyNumberFormat="1" applyFont="1" applyBorder="1" applyAlignment="1">
      <alignment vertical="center"/>
    </xf>
    <xf numFmtId="3" fontId="7" fillId="0" borderId="8" xfId="0" applyNumberFormat="1" applyFont="1" applyBorder="1" applyAlignment="1">
      <alignment vertical="center"/>
    </xf>
    <xf numFmtId="0" fontId="14" fillId="0" borderId="0" xfId="0" applyNumberFormat="1" applyFont="1" applyFill="1" applyBorder="1" applyAlignment="1" applyProtection="1">
      <alignment horizontal="center"/>
    </xf>
    <xf numFmtId="3" fontId="7" fillId="0" borderId="45" xfId="0" applyNumberFormat="1" applyFont="1" applyFill="1" applyBorder="1" applyAlignment="1" applyProtection="1">
      <alignment vertical="center"/>
    </xf>
    <xf numFmtId="3" fontId="7" fillId="0" borderId="46" xfId="0" applyNumberFormat="1" applyFont="1" applyFill="1" applyBorder="1" applyAlignment="1" applyProtection="1">
      <alignment vertical="center"/>
    </xf>
    <xf numFmtId="0" fontId="7" fillId="0" borderId="9" xfId="0" applyNumberFormat="1" applyFont="1" applyFill="1" applyBorder="1" applyAlignment="1" applyProtection="1">
      <alignment horizontal="center" vertical="center"/>
    </xf>
    <xf numFmtId="41" fontId="7" fillId="0" borderId="46" xfId="0" applyNumberFormat="1" applyFont="1" applyFill="1" applyBorder="1" applyAlignment="1" applyProtection="1">
      <alignment vertical="center"/>
    </xf>
    <xf numFmtId="0" fontId="7" fillId="0" borderId="15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 wrapText="1"/>
    </xf>
    <xf numFmtId="0" fontId="1" fillId="0" borderId="0" xfId="0" applyNumberFormat="1" applyFont="1">
      <alignment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6" fillId="0" borderId="24" xfId="0" applyNumberFormat="1" applyFont="1" applyFill="1" applyBorder="1" applyAlignment="1" applyProtection="1">
      <alignment horizontal="center" vertical="center"/>
    </xf>
    <xf numFmtId="43" fontId="6" fillId="0" borderId="41" xfId="0" applyNumberFormat="1" applyFont="1" applyFill="1" applyBorder="1" applyAlignment="1" applyProtection="1">
      <alignment horizontal="center" vertical="center"/>
    </xf>
    <xf numFmtId="3" fontId="6" fillId="0" borderId="21" xfId="1" applyNumberFormat="1" applyFont="1" applyFill="1" applyBorder="1" applyAlignment="1" applyProtection="1">
      <alignment vertical="center"/>
    </xf>
    <xf numFmtId="43" fontId="6" fillId="0" borderId="11" xfId="1" applyNumberFormat="1" applyFont="1" applyFill="1" applyBorder="1" applyAlignment="1" applyProtection="1">
      <alignment vertical="center"/>
    </xf>
    <xf numFmtId="3" fontId="6" fillId="0" borderId="26" xfId="1" applyNumberFormat="1" applyFont="1" applyFill="1" applyBorder="1" applyAlignment="1" applyProtection="1">
      <alignment vertical="center"/>
    </xf>
    <xf numFmtId="3" fontId="6" fillId="0" borderId="28" xfId="1" applyNumberFormat="1" applyFont="1" applyFill="1" applyBorder="1" applyAlignment="1" applyProtection="1">
      <alignment vertical="center"/>
    </xf>
    <xf numFmtId="0" fontId="7" fillId="0" borderId="28" xfId="0" applyNumberFormat="1" applyFont="1" applyFill="1" applyBorder="1" applyAlignment="1" applyProtection="1">
      <alignment vertical="center" shrinkToFit="1"/>
    </xf>
    <xf numFmtId="0" fontId="1" fillId="0" borderId="49" xfId="0" applyNumberFormat="1" applyFont="1" applyFill="1" applyBorder="1" applyAlignment="1" applyProtection="1">
      <alignment vertical="center"/>
    </xf>
    <xf numFmtId="3" fontId="6" fillId="0" borderId="11" xfId="1" applyNumberFormat="1" applyFont="1" applyFill="1" applyBorder="1" applyAlignment="1" applyProtection="1">
      <alignment vertical="center"/>
    </xf>
    <xf numFmtId="3" fontId="7" fillId="0" borderId="7" xfId="1" applyNumberFormat="1" applyFont="1" applyFill="1" applyBorder="1" applyAlignment="1" applyProtection="1">
      <alignment vertical="center"/>
    </xf>
    <xf numFmtId="3" fontId="7" fillId="0" borderId="29" xfId="1" applyNumberFormat="1" applyFont="1" applyFill="1" applyBorder="1" applyAlignment="1" applyProtection="1">
      <alignment vertical="center"/>
    </xf>
    <xf numFmtId="0" fontId="7" fillId="0" borderId="29" xfId="0" applyNumberFormat="1" applyFont="1" applyFill="1" applyBorder="1" applyAlignment="1" applyProtection="1">
      <alignment vertical="center" shrinkToFit="1"/>
    </xf>
    <xf numFmtId="0" fontId="1" fillId="0" borderId="48" xfId="0" applyNumberFormat="1" applyFont="1" applyFill="1" applyBorder="1" applyAlignment="1" applyProtection="1">
      <alignment vertical="center"/>
    </xf>
    <xf numFmtId="3" fontId="7" fillId="0" borderId="11" xfId="1" applyNumberFormat="1" applyFont="1" applyFill="1" applyBorder="1" applyAlignment="1" applyProtection="1">
      <alignment vertical="center"/>
    </xf>
    <xf numFmtId="3" fontId="7" fillId="0" borderId="23" xfId="0" applyNumberFormat="1" applyFont="1" applyFill="1" applyBorder="1" applyAlignment="1" applyProtection="1">
      <alignment vertical="center"/>
    </xf>
    <xf numFmtId="3" fontId="7" fillId="0" borderId="23" xfId="1" applyNumberFormat="1" applyFont="1" applyFill="1" applyBorder="1" applyAlignment="1" applyProtection="1">
      <alignment vertical="center"/>
    </xf>
    <xf numFmtId="3" fontId="7" fillId="0" borderId="12" xfId="1" applyNumberFormat="1" applyFont="1" applyFill="1" applyBorder="1" applyAlignment="1" applyProtection="1">
      <alignment vertical="center"/>
    </xf>
    <xf numFmtId="3" fontId="7" fillId="0" borderId="30" xfId="1" applyNumberFormat="1" applyFont="1" applyFill="1" applyBorder="1" applyAlignment="1" applyProtection="1">
      <alignment vertical="center"/>
    </xf>
    <xf numFmtId="0" fontId="7" fillId="0" borderId="30" xfId="0" applyNumberFormat="1" applyFont="1" applyFill="1" applyBorder="1" applyAlignment="1" applyProtection="1">
      <alignment vertical="center" shrinkToFit="1"/>
    </xf>
    <xf numFmtId="0" fontId="1" fillId="0" borderId="46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3" fontId="7" fillId="0" borderId="25" xfId="1" applyNumberFormat="1" applyFont="1" applyFill="1" applyBorder="1" applyAlignment="1" applyProtection="1">
      <alignment vertical="center"/>
    </xf>
    <xf numFmtId="43" fontId="1" fillId="0" borderId="0" xfId="0" applyNumberFormat="1" applyFont="1" applyFill="1" applyBorder="1" applyAlignment="1" applyProtection="1">
      <alignment vertical="center"/>
    </xf>
    <xf numFmtId="3" fontId="7" fillId="0" borderId="27" xfId="1" applyNumberFormat="1" applyFont="1" applyFill="1" applyBorder="1" applyAlignment="1" applyProtection="1">
      <alignment vertical="center"/>
    </xf>
    <xf numFmtId="3" fontId="7" fillId="0" borderId="0" xfId="1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 shrinkToFit="1"/>
    </xf>
    <xf numFmtId="3" fontId="7" fillId="0" borderId="25" xfId="0" applyNumberFormat="1" applyFont="1" applyFill="1" applyBorder="1" applyAlignment="1" applyProtection="1">
      <alignment vertical="center"/>
    </xf>
    <xf numFmtId="43" fontId="7" fillId="0" borderId="27" xfId="1" applyNumberFormat="1" applyFont="1" applyFill="1" applyBorder="1" applyAlignment="1" applyProtection="1">
      <alignment vertical="center"/>
    </xf>
    <xf numFmtId="3" fontId="7" fillId="0" borderId="21" xfId="0" applyNumberFormat="1" applyFont="1" applyFill="1" applyBorder="1" applyAlignment="1" applyProtection="1">
      <alignment vertical="center"/>
    </xf>
    <xf numFmtId="3" fontId="7" fillId="0" borderId="21" xfId="1" applyNumberFormat="1" applyFont="1" applyFill="1" applyBorder="1" applyAlignment="1" applyProtection="1">
      <alignment vertical="center"/>
    </xf>
    <xf numFmtId="43" fontId="7" fillId="0" borderId="26" xfId="1" applyNumberFormat="1" applyFont="1" applyFill="1" applyBorder="1" applyAlignment="1" applyProtection="1">
      <alignment vertical="center"/>
    </xf>
    <xf numFmtId="3" fontId="7" fillId="0" borderId="28" xfId="1" applyNumberFormat="1" applyFont="1" applyFill="1" applyBorder="1" applyAlignment="1" applyProtection="1">
      <alignment vertical="center"/>
    </xf>
    <xf numFmtId="3" fontId="6" fillId="0" borderId="21" xfId="0" applyNumberFormat="1" applyFont="1" applyFill="1" applyBorder="1" applyAlignment="1" applyProtection="1">
      <alignment vertical="center"/>
    </xf>
    <xf numFmtId="0" fontId="7" fillId="0" borderId="32" xfId="0" applyNumberFormat="1" applyFont="1" applyFill="1" applyBorder="1" applyAlignment="1" applyProtection="1">
      <alignment horizontal="center" vertical="center"/>
    </xf>
    <xf numFmtId="0" fontId="7" fillId="0" borderId="27" xfId="0" applyNumberFormat="1" applyFont="1" applyFill="1" applyBorder="1" applyAlignment="1" applyProtection="1">
      <alignment horizontal="center" vertical="center"/>
    </xf>
    <xf numFmtId="3" fontId="7" fillId="0" borderId="5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horizontal="left" vertical="center"/>
    </xf>
    <xf numFmtId="0" fontId="7" fillId="0" borderId="26" xfId="0" applyNumberFormat="1" applyFont="1" applyFill="1" applyBorder="1" applyAlignment="1" applyProtection="1">
      <alignment horizontal="center" vertical="center"/>
    </xf>
    <xf numFmtId="0" fontId="1" fillId="0" borderId="25" xfId="0" applyNumberFormat="1" applyFont="1" applyFill="1" applyBorder="1" applyAlignment="1" applyProtection="1">
      <alignment vertical="center"/>
    </xf>
    <xf numFmtId="0" fontId="1" fillId="0" borderId="21" xfId="0" applyNumberFormat="1" applyFont="1" applyFill="1" applyBorder="1" applyAlignment="1" applyProtection="1">
      <alignment vertical="center"/>
    </xf>
    <xf numFmtId="0" fontId="7" fillId="0" borderId="64" xfId="0" applyNumberFormat="1" applyFont="1" applyFill="1" applyBorder="1" applyAlignment="1" applyProtection="1">
      <alignment horizontal="left" vertical="center"/>
    </xf>
    <xf numFmtId="0" fontId="7" fillId="0" borderId="55" xfId="0" applyNumberFormat="1" applyFont="1" applyFill="1" applyBorder="1" applyAlignment="1" applyProtection="1">
      <alignment horizontal="left" vertical="center"/>
    </xf>
    <xf numFmtId="0" fontId="7" fillId="0" borderId="51" xfId="0" applyNumberFormat="1" applyFont="1" applyFill="1" applyBorder="1" applyAlignment="1" applyProtection="1">
      <alignment horizontal="left" vertical="center"/>
    </xf>
    <xf numFmtId="3" fontId="7" fillId="0" borderId="51" xfId="1" applyNumberFormat="1" applyFont="1" applyFill="1" applyBorder="1" applyAlignment="1" applyProtection="1">
      <alignment vertical="center"/>
    </xf>
    <xf numFmtId="43" fontId="7" fillId="0" borderId="27" xfId="3" applyNumberFormat="1" applyFont="1" applyFill="1" applyBorder="1" applyAlignment="1" applyProtection="1">
      <alignment vertical="center"/>
    </xf>
    <xf numFmtId="0" fontId="7" fillId="0" borderId="34" xfId="0" applyNumberFormat="1" applyFont="1" applyFill="1" applyBorder="1" applyAlignment="1" applyProtection="1">
      <alignment horizontal="center" vertical="center"/>
    </xf>
    <xf numFmtId="43" fontId="7" fillId="0" borderId="12" xfId="3" applyNumberFormat="1" applyFont="1" applyFill="1" applyBorder="1" applyAlignment="1" applyProtection="1">
      <alignment vertical="center"/>
    </xf>
    <xf numFmtId="0" fontId="7" fillId="0" borderId="60" xfId="0" applyNumberFormat="1" applyFont="1" applyFill="1" applyBorder="1" applyAlignment="1" applyProtection="1">
      <alignment horizontal="center" vertical="center"/>
    </xf>
    <xf numFmtId="43" fontId="7" fillId="0" borderId="55" xfId="3" applyNumberFormat="1" applyFont="1" applyFill="1" applyBorder="1" applyAlignment="1" applyProtection="1">
      <alignment vertical="center"/>
    </xf>
    <xf numFmtId="0" fontId="7" fillId="0" borderId="56" xfId="0" applyNumberFormat="1" applyFont="1" applyFill="1" applyBorder="1" applyAlignment="1" applyProtection="1">
      <alignment horizontal="center" vertical="center"/>
    </xf>
    <xf numFmtId="3" fontId="7" fillId="0" borderId="52" xfId="1" applyNumberFormat="1" applyFont="1" applyFill="1" applyBorder="1" applyAlignment="1" applyProtection="1">
      <alignment vertical="center"/>
    </xf>
    <xf numFmtId="43" fontId="7" fillId="0" borderId="58" xfId="3" applyNumberFormat="1" applyFont="1" applyFill="1" applyBorder="1" applyAlignment="1" applyProtection="1">
      <alignment vertical="center"/>
    </xf>
    <xf numFmtId="43" fontId="7" fillId="0" borderId="26" xfId="3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left" vertical="center"/>
    </xf>
    <xf numFmtId="3" fontId="6" fillId="0" borderId="11" xfId="0" applyNumberFormat="1" applyFont="1" applyFill="1" applyBorder="1" applyAlignment="1" applyProtection="1">
      <alignment vertical="center"/>
    </xf>
    <xf numFmtId="43" fontId="6" fillId="0" borderId="7" xfId="3" applyNumberFormat="1" applyFont="1" applyFill="1" applyBorder="1" applyAlignment="1" applyProtection="1">
      <alignment vertical="center"/>
    </xf>
    <xf numFmtId="43" fontId="7" fillId="0" borderId="7" xfId="3" applyNumberFormat="1" applyFont="1" applyFill="1" applyBorder="1" applyAlignment="1" applyProtection="1">
      <alignment vertical="center"/>
    </xf>
    <xf numFmtId="0" fontId="7" fillId="0" borderId="20" xfId="0" applyNumberFormat="1" applyFont="1" applyFill="1" applyBorder="1" applyAlignment="1" applyProtection="1">
      <alignment horizontal="center" vertical="center"/>
    </xf>
    <xf numFmtId="0" fontId="7" fillId="0" borderId="25" xfId="0" applyNumberFormat="1" applyFont="1" applyFill="1" applyBorder="1" applyAlignment="1" applyProtection="1">
      <alignment vertical="center"/>
    </xf>
    <xf numFmtId="0" fontId="7" fillId="0" borderId="12" xfId="0" applyNumberFormat="1" applyFont="1" applyFill="1" applyBorder="1" applyAlignment="1" applyProtection="1">
      <alignment vertical="center"/>
    </xf>
    <xf numFmtId="0" fontId="7" fillId="0" borderId="23" xfId="0" applyNumberFormat="1" applyFont="1" applyFill="1" applyBorder="1" applyAlignment="1" applyProtection="1">
      <alignment vertical="center"/>
    </xf>
    <xf numFmtId="0" fontId="7" fillId="0" borderId="27" xfId="0" applyNumberFormat="1" applyFont="1" applyFill="1" applyBorder="1" applyAlignment="1" applyProtection="1">
      <alignment vertical="center"/>
    </xf>
    <xf numFmtId="0" fontId="7" fillId="0" borderId="59" xfId="0" applyNumberFormat="1" applyFont="1" applyFill="1" applyBorder="1" applyAlignment="1" applyProtection="1">
      <alignment horizontal="left" vertical="center"/>
    </xf>
    <xf numFmtId="0" fontId="7" fillId="0" borderId="22" xfId="0" applyNumberFormat="1" applyFont="1" applyFill="1" applyBorder="1" applyAlignment="1" applyProtection="1">
      <alignment horizontal="left" vertical="center"/>
    </xf>
    <xf numFmtId="3" fontId="7" fillId="0" borderId="22" xfId="1" applyNumberFormat="1" applyFont="1" applyFill="1" applyBorder="1" applyAlignment="1" applyProtection="1">
      <alignment horizontal="right" vertical="center"/>
    </xf>
    <xf numFmtId="43" fontId="7" fillId="0" borderId="22" xfId="3" applyNumberFormat="1" applyFont="1" applyFill="1" applyBorder="1" applyAlignment="1" applyProtection="1">
      <alignment vertical="center"/>
    </xf>
    <xf numFmtId="41" fontId="19" fillId="0" borderId="0" xfId="2" applyNumberFormat="1" applyFont="1">
      <alignment vertical="center"/>
    </xf>
    <xf numFmtId="0" fontId="19" fillId="0" borderId="0" xfId="2" applyNumberFormat="1" applyFont="1">
      <alignment vertical="center"/>
    </xf>
    <xf numFmtId="0" fontId="7" fillId="0" borderId="27" xfId="0" applyNumberFormat="1" applyFont="1" applyFill="1" applyBorder="1" applyAlignment="1" applyProtection="1">
      <alignment horizontal="left" vertical="center"/>
    </xf>
    <xf numFmtId="0" fontId="7" fillId="0" borderId="57" xfId="0" applyNumberFormat="1" applyFont="1" applyFill="1" applyBorder="1" applyAlignment="1" applyProtection="1">
      <alignment horizontal="center" vertical="center"/>
    </xf>
    <xf numFmtId="0" fontId="7" fillId="0" borderId="52" xfId="0" applyNumberFormat="1" applyFont="1" applyFill="1" applyBorder="1" applyAlignment="1" applyProtection="1">
      <alignment horizontal="left" vertical="center"/>
    </xf>
    <xf numFmtId="3" fontId="20" fillId="0" borderId="0" xfId="1" applyNumberFormat="1" applyFont="1" applyFill="1" applyBorder="1" applyAlignment="1" applyProtection="1">
      <alignment vertical="center"/>
    </xf>
    <xf numFmtId="3" fontId="7" fillId="0" borderId="27" xfId="1" applyNumberFormat="1" applyFont="1" applyFill="1" applyBorder="1" applyAlignment="1">
      <alignment vertical="center"/>
    </xf>
    <xf numFmtId="3" fontId="7" fillId="0" borderId="0" xfId="1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 shrinkToFit="1"/>
    </xf>
    <xf numFmtId="3" fontId="7" fillId="0" borderId="45" xfId="0" applyNumberFormat="1" applyFont="1" applyFill="1" applyBorder="1" applyAlignment="1">
      <alignment vertical="center"/>
    </xf>
    <xf numFmtId="3" fontId="20" fillId="0" borderId="28" xfId="1" applyNumberFormat="1" applyFont="1" applyFill="1" applyBorder="1" applyAlignment="1" applyProtection="1">
      <alignment vertical="center"/>
    </xf>
    <xf numFmtId="3" fontId="20" fillId="0" borderId="38" xfId="1" applyNumberFormat="1" applyFont="1" applyFill="1" applyBorder="1" applyAlignment="1" applyProtection="1">
      <alignment vertical="center"/>
    </xf>
    <xf numFmtId="0" fontId="6" fillId="0" borderId="54" xfId="0" applyNumberFormat="1" applyFont="1" applyFill="1" applyBorder="1" applyAlignment="1" applyProtection="1">
      <alignment horizontal="center" vertical="center"/>
    </xf>
    <xf numFmtId="0" fontId="7" fillId="0" borderId="64" xfId="0" applyNumberFormat="1" applyFont="1" applyFill="1" applyBorder="1" applyAlignment="1" applyProtection="1">
      <alignment horizontal="center" vertical="center"/>
    </xf>
    <xf numFmtId="0" fontId="7" fillId="0" borderId="55" xfId="0" applyNumberFormat="1" applyFont="1" applyFill="1" applyBorder="1" applyAlignment="1" applyProtection="1">
      <alignment horizontal="center" vertical="center"/>
    </xf>
    <xf numFmtId="3" fontId="6" fillId="0" borderId="20" xfId="1" applyNumberFormat="1" applyFont="1" applyFill="1" applyBorder="1" applyAlignment="1" applyProtection="1">
      <alignment vertical="center"/>
    </xf>
    <xf numFmtId="3" fontId="6" fillId="0" borderId="6" xfId="1" applyNumberFormat="1" applyFont="1" applyFill="1" applyBorder="1" applyAlignment="1" applyProtection="1">
      <alignment vertical="center"/>
    </xf>
    <xf numFmtId="3" fontId="7" fillId="0" borderId="6" xfId="1" applyNumberFormat="1" applyFont="1" applyFill="1" applyBorder="1" applyAlignment="1" applyProtection="1">
      <alignment vertical="center"/>
    </xf>
    <xf numFmtId="3" fontId="7" fillId="0" borderId="73" xfId="0" applyNumberFormat="1" applyFont="1" applyFill="1" applyBorder="1" applyAlignment="1" applyProtection="1">
      <alignment vertical="center"/>
    </xf>
    <xf numFmtId="3" fontId="7" fillId="0" borderId="34" xfId="0" applyNumberFormat="1" applyFont="1" applyFill="1" applyBorder="1" applyAlignment="1" applyProtection="1">
      <alignment vertical="center"/>
    </xf>
    <xf numFmtId="3" fontId="7" fillId="0" borderId="20" xfId="0" applyNumberFormat="1" applyFont="1" applyFill="1" applyBorder="1" applyAlignment="1" applyProtection="1">
      <alignment vertical="center"/>
    </xf>
    <xf numFmtId="3" fontId="6" fillId="0" borderId="23" xfId="1" applyNumberFormat="1" applyFont="1" applyFill="1" applyBorder="1" applyAlignment="1" applyProtection="1">
      <alignment vertical="center"/>
    </xf>
    <xf numFmtId="43" fontId="6" fillId="0" borderId="23" xfId="1" applyNumberFormat="1" applyFont="1" applyFill="1" applyBorder="1" applyAlignment="1" applyProtection="1">
      <alignment vertical="center"/>
    </xf>
    <xf numFmtId="3" fontId="6" fillId="0" borderId="5" xfId="1" applyNumberFormat="1" applyFont="1" applyFill="1" applyBorder="1" applyAlignment="1" applyProtection="1">
      <alignment vertical="center"/>
    </xf>
    <xf numFmtId="3" fontId="20" fillId="0" borderId="27" xfId="1" applyNumberFormat="1" applyFont="1" applyFill="1" applyBorder="1" applyAlignment="1" applyProtection="1">
      <alignment vertical="center"/>
    </xf>
    <xf numFmtId="3" fontId="20" fillId="0" borderId="45" xfId="0" applyNumberFormat="1" applyFont="1" applyFill="1" applyBorder="1" applyAlignment="1" applyProtection="1">
      <alignment vertical="center"/>
    </xf>
    <xf numFmtId="3" fontId="6" fillId="0" borderId="29" xfId="1" applyNumberFormat="1" applyFont="1" applyFill="1" applyBorder="1" applyAlignment="1" applyProtection="1">
      <alignment vertical="center"/>
    </xf>
    <xf numFmtId="0" fontId="1" fillId="0" borderId="51" xfId="0" applyNumberFormat="1" applyFont="1" applyFill="1" applyBorder="1" applyAlignment="1" applyProtection="1">
      <alignment vertical="center"/>
    </xf>
    <xf numFmtId="0" fontId="1" fillId="0" borderId="51" xfId="0" applyNumberFormat="1" applyFont="1" applyFill="1" applyBorder="1">
      <alignment vertical="center"/>
    </xf>
    <xf numFmtId="3" fontId="20" fillId="0" borderId="29" xfId="1" applyNumberFormat="1" applyFont="1" applyFill="1" applyBorder="1" applyAlignment="1" applyProtection="1">
      <alignment vertical="center"/>
    </xf>
    <xf numFmtId="3" fontId="20" fillId="0" borderId="27" xfId="1" applyNumberFormat="1" applyFont="1" applyFill="1" applyBorder="1" applyAlignment="1">
      <alignment vertical="center"/>
    </xf>
    <xf numFmtId="177" fontId="20" fillId="0" borderId="0" xfId="1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vertical="center" shrinkToFit="1"/>
    </xf>
    <xf numFmtId="3" fontId="20" fillId="0" borderId="26" xfId="1" applyNumberFormat="1" applyFont="1" applyFill="1" applyBorder="1" applyAlignment="1" applyProtection="1">
      <alignment vertical="center"/>
    </xf>
    <xf numFmtId="0" fontId="20" fillId="0" borderId="28" xfId="0" applyNumberFormat="1" applyFont="1" applyFill="1" applyBorder="1" applyAlignment="1" applyProtection="1">
      <alignment vertical="center" shrinkToFit="1"/>
    </xf>
    <xf numFmtId="0" fontId="21" fillId="0" borderId="45" xfId="0" applyNumberFormat="1" applyFont="1" applyFill="1" applyBorder="1" applyAlignment="1" applyProtection="1">
      <alignment vertical="center"/>
    </xf>
    <xf numFmtId="3" fontId="6" fillId="0" borderId="21" xfId="1" applyNumberFormat="1" applyFont="1" applyFill="1" applyBorder="1" applyAlignment="1">
      <alignment vertical="center"/>
    </xf>
    <xf numFmtId="3" fontId="6" fillId="0" borderId="11" xfId="1" applyNumberFormat="1" applyFont="1" applyFill="1" applyBorder="1" applyAlignment="1">
      <alignment vertical="center"/>
    </xf>
    <xf numFmtId="3" fontId="7" fillId="0" borderId="11" xfId="1" applyNumberFormat="1" applyFont="1" applyFill="1" applyBorder="1" applyAlignment="1">
      <alignment vertical="center"/>
    </xf>
    <xf numFmtId="3" fontId="7" fillId="0" borderId="23" xfId="0" applyNumberFormat="1" applyFont="1" applyFill="1" applyBorder="1" applyAlignment="1">
      <alignment vertical="center"/>
    </xf>
    <xf numFmtId="0" fontId="1" fillId="0" borderId="25" xfId="0" applyNumberFormat="1" applyFont="1" applyFill="1" applyBorder="1">
      <alignment vertical="center"/>
    </xf>
    <xf numFmtId="0" fontId="1" fillId="0" borderId="21" xfId="0" applyNumberFormat="1" applyFont="1" applyFill="1" applyBorder="1">
      <alignment vertical="center"/>
    </xf>
    <xf numFmtId="3" fontId="20" fillId="0" borderId="0" xfId="1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vertical="center" shrinkToFit="1"/>
    </xf>
    <xf numFmtId="3" fontId="20" fillId="0" borderId="12" xfId="1" applyNumberFormat="1" applyFont="1" applyFill="1" applyBorder="1" applyAlignment="1" applyProtection="1">
      <alignment vertical="center"/>
    </xf>
    <xf numFmtId="3" fontId="20" fillId="0" borderId="30" xfId="1" applyNumberFormat="1" applyFont="1" applyFill="1" applyBorder="1" applyAlignment="1" applyProtection="1">
      <alignment vertical="center"/>
    </xf>
    <xf numFmtId="0" fontId="20" fillId="0" borderId="30" xfId="0" applyNumberFormat="1" applyFont="1" applyFill="1" applyBorder="1" applyAlignment="1" applyProtection="1">
      <alignment vertical="center" shrinkToFit="1"/>
    </xf>
    <xf numFmtId="3" fontId="20" fillId="0" borderId="53" xfId="1" applyNumberFormat="1" applyFont="1" applyFill="1" applyBorder="1" applyAlignment="1" applyProtection="1">
      <alignment vertical="center"/>
    </xf>
    <xf numFmtId="0" fontId="21" fillId="0" borderId="46" xfId="0" applyNumberFormat="1" applyFont="1" applyFill="1" applyBorder="1" applyAlignment="1" applyProtection="1">
      <alignment vertical="center"/>
    </xf>
    <xf numFmtId="0" fontId="20" fillId="0" borderId="28" xfId="0" applyNumberFormat="1" applyFont="1" applyFill="1" applyBorder="1" applyAlignment="1">
      <alignment vertical="center" shrinkToFit="1"/>
    </xf>
    <xf numFmtId="0" fontId="20" fillId="0" borderId="29" xfId="0" applyNumberFormat="1" applyFont="1" applyFill="1" applyBorder="1" applyAlignment="1" applyProtection="1">
      <alignment vertical="center" shrinkToFit="1"/>
    </xf>
    <xf numFmtId="41" fontId="20" fillId="0" borderId="45" xfId="0" applyNumberFormat="1" applyFont="1" applyFill="1" applyBorder="1" applyAlignment="1" applyProtection="1">
      <alignment vertical="center"/>
    </xf>
    <xf numFmtId="41" fontId="20" fillId="0" borderId="45" xfId="1" applyFont="1" applyFill="1" applyBorder="1">
      <alignment vertical="center"/>
    </xf>
    <xf numFmtId="0" fontId="20" fillId="0" borderId="38" xfId="0" applyNumberFormat="1" applyFont="1" applyFill="1" applyBorder="1" applyAlignment="1" applyProtection="1">
      <alignment vertical="center" shrinkToFit="1"/>
    </xf>
    <xf numFmtId="3" fontId="20" fillId="0" borderId="47" xfId="0" applyNumberFormat="1" applyFont="1" applyFill="1" applyBorder="1" applyAlignment="1" applyProtection="1">
      <alignment vertical="center"/>
    </xf>
    <xf numFmtId="0" fontId="20" fillId="0" borderId="53" xfId="0" applyNumberFormat="1" applyFont="1" applyFill="1" applyBorder="1" applyAlignment="1" applyProtection="1">
      <alignment vertical="center" shrinkToFit="1"/>
    </xf>
    <xf numFmtId="3" fontId="20" fillId="0" borderId="39" xfId="0" applyNumberFormat="1" applyFont="1" applyFill="1" applyBorder="1" applyAlignment="1" applyProtection="1">
      <alignment vertical="center"/>
    </xf>
    <xf numFmtId="41" fontId="20" fillId="0" borderId="50" xfId="1" applyFont="1" applyFill="1" applyBorder="1">
      <alignment vertical="center"/>
    </xf>
    <xf numFmtId="0" fontId="21" fillId="0" borderId="48" xfId="0" applyNumberFormat="1" applyFont="1" applyFill="1" applyBorder="1" applyAlignment="1" applyProtection="1">
      <alignment vertical="center"/>
    </xf>
    <xf numFmtId="3" fontId="20" fillId="0" borderId="31" xfId="1" applyNumberFormat="1" applyFont="1" applyFill="1" applyBorder="1" applyAlignment="1" applyProtection="1">
      <alignment vertical="center"/>
    </xf>
    <xf numFmtId="0" fontId="20" fillId="0" borderId="29" xfId="0" applyNumberFormat="1" applyFont="1" applyFill="1" applyBorder="1" applyAlignment="1" applyProtection="1">
      <alignment vertical="center" wrapText="1" shrinkToFit="1"/>
    </xf>
    <xf numFmtId="0" fontId="20" fillId="0" borderId="31" xfId="0" applyNumberFormat="1" applyFont="1" applyFill="1" applyBorder="1" applyAlignment="1" applyProtection="1">
      <alignment vertical="center" shrinkToFit="1"/>
    </xf>
    <xf numFmtId="3" fontId="7" fillId="0" borderId="52" xfId="0" applyNumberFormat="1" applyFont="1" applyFill="1" applyBorder="1" applyAlignment="1" applyProtection="1">
      <alignment vertical="center"/>
    </xf>
    <xf numFmtId="178" fontId="7" fillId="0" borderId="12" xfId="3" applyNumberFormat="1" applyFont="1" applyFill="1" applyBorder="1" applyAlignment="1" applyProtection="1">
      <alignment vertical="center"/>
    </xf>
    <xf numFmtId="0" fontId="7" fillId="0" borderId="74" xfId="0" applyNumberFormat="1" applyFont="1" applyFill="1" applyBorder="1" applyAlignment="1" applyProtection="1">
      <alignment horizontal="center" vertical="center"/>
    </xf>
    <xf numFmtId="0" fontId="7" fillId="0" borderId="28" xfId="0" applyNumberFormat="1" applyFont="1" applyFill="1" applyBorder="1" applyAlignment="1" applyProtection="1">
      <alignment horizontal="center" vertical="center"/>
    </xf>
    <xf numFmtId="3" fontId="6" fillId="2" borderId="5" xfId="0" applyNumberFormat="1" applyFont="1" applyFill="1" applyBorder="1" applyAlignment="1">
      <alignment vertical="center"/>
    </xf>
    <xf numFmtId="3" fontId="7" fillId="2" borderId="7" xfId="0" applyNumberFormat="1" applyFont="1" applyFill="1" applyBorder="1" applyAlignment="1">
      <alignment vertical="center"/>
    </xf>
    <xf numFmtId="3" fontId="7" fillId="2" borderId="12" xfId="0" applyNumberFormat="1" applyFont="1" applyFill="1" applyBorder="1" applyAlignment="1">
      <alignment vertical="center"/>
    </xf>
    <xf numFmtId="3" fontId="7" fillId="2" borderId="43" xfId="0" applyNumberFormat="1" applyFont="1" applyFill="1" applyBorder="1" applyAlignment="1">
      <alignment vertical="center"/>
    </xf>
    <xf numFmtId="0" fontId="13" fillId="2" borderId="0" xfId="0" applyNumberFormat="1" applyFont="1" applyFill="1" applyBorder="1" applyAlignment="1" applyProtection="1">
      <alignment vertical="center" wrapText="1"/>
    </xf>
    <xf numFmtId="3" fontId="7" fillId="0" borderId="47" xfId="0" applyNumberFormat="1" applyFont="1" applyFill="1" applyBorder="1" applyAlignment="1" applyProtection="1">
      <alignment vertical="center"/>
    </xf>
    <xf numFmtId="0" fontId="7" fillId="0" borderId="32" xfId="0" applyNumberFormat="1" applyFont="1" applyFill="1" applyBorder="1" applyAlignment="1" applyProtection="1">
      <alignment horizontal="left" vertical="center"/>
    </xf>
    <xf numFmtId="0" fontId="7" fillId="0" borderId="33" xfId="0" applyNumberFormat="1" applyFont="1" applyFill="1" applyBorder="1" applyAlignment="1" applyProtection="1">
      <alignment horizontal="center" vertical="center"/>
    </xf>
    <xf numFmtId="0" fontId="7" fillId="0" borderId="25" xfId="0" applyNumberFormat="1" applyFont="1" applyFill="1" applyBorder="1" applyAlignment="1" applyProtection="1">
      <alignment horizontal="left" vertical="center"/>
    </xf>
    <xf numFmtId="0" fontId="7" fillId="0" borderId="23" xfId="0" applyNumberFormat="1" applyFont="1" applyFill="1" applyBorder="1" applyAlignment="1" applyProtection="1">
      <alignment horizontal="left" vertical="center"/>
    </xf>
    <xf numFmtId="0" fontId="7" fillId="0" borderId="35" xfId="0" applyNumberFormat="1" applyFont="1" applyFill="1" applyBorder="1" applyAlignment="1" applyProtection="1">
      <alignment horizontal="center" vertical="center"/>
    </xf>
    <xf numFmtId="0" fontId="7" fillId="0" borderId="36" xfId="0" applyNumberFormat="1" applyFont="1" applyFill="1" applyBorder="1" applyAlignment="1" applyProtection="1">
      <alignment horizontal="left" vertical="center"/>
    </xf>
    <xf numFmtId="0" fontId="7" fillId="0" borderId="36" xfId="0" applyNumberFormat="1" applyFont="1" applyFill="1" applyBorder="1" applyAlignment="1" applyProtection="1">
      <alignment horizontal="center" vertical="center"/>
    </xf>
    <xf numFmtId="0" fontId="7" fillId="0" borderId="59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>
      <alignment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24" xfId="0" applyNumberFormat="1" applyFont="1" applyFill="1" applyBorder="1" applyAlignment="1">
      <alignment horizontal="center" vertical="center"/>
    </xf>
    <xf numFmtId="0" fontId="6" fillId="0" borderId="41" xfId="0" applyNumberFormat="1" applyFont="1" applyFill="1" applyBorder="1" applyAlignment="1">
      <alignment horizontal="center" vertical="center"/>
    </xf>
    <xf numFmtId="43" fontId="6" fillId="0" borderId="54" xfId="0" applyNumberFormat="1" applyFont="1" applyFill="1" applyBorder="1" applyAlignment="1">
      <alignment horizontal="center" vertical="center"/>
    </xf>
    <xf numFmtId="41" fontId="6" fillId="0" borderId="5" xfId="0" applyNumberFormat="1" applyFont="1" applyFill="1" applyBorder="1" applyAlignment="1">
      <alignment horizontal="right" vertical="center"/>
    </xf>
    <xf numFmtId="43" fontId="6" fillId="0" borderId="26" xfId="3" applyNumberFormat="1" applyFont="1" applyFill="1" applyBorder="1" applyAlignment="1">
      <alignment vertical="center"/>
    </xf>
    <xf numFmtId="3" fontId="6" fillId="0" borderId="26" xfId="1" applyNumberFormat="1" applyFont="1" applyFill="1" applyBorder="1" applyAlignment="1">
      <alignment vertical="center"/>
    </xf>
    <xf numFmtId="3" fontId="6" fillId="0" borderId="28" xfId="1" applyNumberFormat="1" applyFont="1" applyFill="1" applyBorder="1" applyAlignment="1">
      <alignment vertical="center"/>
    </xf>
    <xf numFmtId="0" fontId="7" fillId="0" borderId="28" xfId="0" applyNumberFormat="1" applyFont="1" applyFill="1" applyBorder="1" applyAlignment="1">
      <alignment vertical="center" shrinkToFit="1"/>
    </xf>
    <xf numFmtId="0" fontId="1" fillId="0" borderId="49" xfId="0" applyNumberFormat="1" applyFont="1" applyFill="1" applyBorder="1">
      <alignment vertical="center"/>
    </xf>
    <xf numFmtId="3" fontId="6" fillId="0" borderId="11" xfId="0" applyNumberFormat="1" applyFont="1" applyFill="1" applyBorder="1">
      <alignment vertical="center"/>
    </xf>
    <xf numFmtId="3" fontId="7" fillId="0" borderId="7" xfId="1" applyNumberFormat="1" applyFont="1" applyFill="1" applyBorder="1" applyAlignment="1">
      <alignment vertical="center"/>
    </xf>
    <xf numFmtId="3" fontId="7" fillId="0" borderId="29" xfId="1" applyNumberFormat="1" applyFont="1" applyFill="1" applyBorder="1" applyAlignment="1">
      <alignment vertical="center"/>
    </xf>
    <xf numFmtId="0" fontId="7" fillId="0" borderId="29" xfId="0" applyNumberFormat="1" applyFont="1" applyFill="1" applyBorder="1" applyAlignment="1">
      <alignment vertical="center" shrinkToFit="1"/>
    </xf>
    <xf numFmtId="0" fontId="1" fillId="0" borderId="48" xfId="0" applyNumberFormat="1" applyFont="1" applyFill="1" applyBorder="1">
      <alignment vertical="center"/>
    </xf>
    <xf numFmtId="3" fontId="7" fillId="0" borderId="11" xfId="0" applyNumberFormat="1" applyFont="1" applyFill="1" applyBorder="1">
      <alignment vertical="center"/>
    </xf>
    <xf numFmtId="43" fontId="7" fillId="0" borderId="7" xfId="3" applyNumberFormat="1" applyFont="1" applyFill="1" applyBorder="1" applyAlignment="1">
      <alignment vertical="center"/>
    </xf>
    <xf numFmtId="0" fontId="7" fillId="0" borderId="23" xfId="0" applyNumberFormat="1" applyFont="1" applyFill="1" applyBorder="1" applyAlignment="1">
      <alignment vertical="center"/>
    </xf>
    <xf numFmtId="0" fontId="7" fillId="0" borderId="23" xfId="0" applyNumberFormat="1" applyFont="1" applyFill="1" applyBorder="1" applyAlignment="1">
      <alignment horizontal="left" vertical="center"/>
    </xf>
    <xf numFmtId="3" fontId="7" fillId="0" borderId="25" xfId="0" applyNumberFormat="1" applyFont="1" applyFill="1" applyBorder="1">
      <alignment vertical="center"/>
    </xf>
    <xf numFmtId="43" fontId="7" fillId="0" borderId="12" xfId="3" applyNumberFormat="1" applyFont="1" applyFill="1" applyBorder="1" applyAlignment="1">
      <alignment vertical="center"/>
    </xf>
    <xf numFmtId="3" fontId="7" fillId="0" borderId="12" xfId="1" applyNumberFormat="1" applyFont="1" applyFill="1" applyBorder="1" applyAlignment="1">
      <alignment vertical="center"/>
    </xf>
    <xf numFmtId="3" fontId="7" fillId="0" borderId="30" xfId="1" applyNumberFormat="1" applyFont="1" applyFill="1" applyBorder="1" applyAlignment="1">
      <alignment vertical="center"/>
    </xf>
    <xf numFmtId="0" fontId="7" fillId="0" borderId="30" xfId="0" applyNumberFormat="1" applyFont="1" applyFill="1" applyBorder="1" applyAlignment="1">
      <alignment vertical="center" shrinkToFit="1"/>
    </xf>
    <xf numFmtId="0" fontId="1" fillId="0" borderId="46" xfId="0" applyNumberFormat="1" applyFont="1" applyFill="1" applyBorder="1">
      <alignment vertical="center"/>
    </xf>
    <xf numFmtId="0" fontId="7" fillId="0" borderId="25" xfId="0" applyNumberFormat="1" applyFont="1" applyFill="1" applyBorder="1" applyAlignment="1">
      <alignment vertical="center"/>
    </xf>
    <xf numFmtId="0" fontId="7" fillId="0" borderId="25" xfId="0" applyNumberFormat="1" applyFont="1" applyFill="1" applyBorder="1" applyAlignment="1">
      <alignment horizontal="left" vertical="center"/>
    </xf>
    <xf numFmtId="3" fontId="6" fillId="0" borderId="25" xfId="1" applyNumberFormat="1" applyFont="1" applyFill="1" applyBorder="1" applyAlignment="1">
      <alignment vertical="center"/>
    </xf>
    <xf numFmtId="43" fontId="6" fillId="0" borderId="27" xfId="3" applyNumberFormat="1" applyFont="1" applyFill="1" applyBorder="1" applyAlignment="1">
      <alignment vertical="center"/>
    </xf>
    <xf numFmtId="3" fontId="7" fillId="0" borderId="25" xfId="1" applyNumberFormat="1" applyFont="1" applyFill="1" applyBorder="1" applyAlignment="1">
      <alignment vertical="center"/>
    </xf>
    <xf numFmtId="43" fontId="7" fillId="0" borderId="27" xfId="3" applyNumberFormat="1" applyFont="1" applyFill="1" applyBorder="1" applyAlignment="1">
      <alignment vertical="center"/>
    </xf>
    <xf numFmtId="3" fontId="7" fillId="0" borderId="23" xfId="0" applyNumberFormat="1" applyFont="1" applyFill="1" applyBorder="1" applyAlignment="1">
      <alignment vertical="center" wrapText="1"/>
    </xf>
    <xf numFmtId="0" fontId="7" fillId="0" borderId="33" xfId="0" applyNumberFormat="1" applyFont="1" applyFill="1" applyBorder="1" applyAlignment="1">
      <alignment horizontal="center" vertical="center"/>
    </xf>
    <xf numFmtId="0" fontId="7" fillId="0" borderId="34" xfId="0" applyNumberFormat="1" applyFont="1" applyFill="1" applyBorder="1" applyAlignment="1">
      <alignment horizontal="center" vertical="center"/>
    </xf>
    <xf numFmtId="3" fontId="7" fillId="0" borderId="23" xfId="0" applyNumberFormat="1" applyFont="1" applyFill="1" applyBorder="1">
      <alignment vertical="center"/>
    </xf>
    <xf numFmtId="3" fontId="20" fillId="0" borderId="55" xfId="1" applyNumberFormat="1" applyFont="1" applyFill="1" applyBorder="1" applyAlignment="1" applyProtection="1">
      <alignment vertical="center"/>
    </xf>
    <xf numFmtId="3" fontId="7" fillId="0" borderId="52" xfId="0" applyNumberFormat="1" applyFont="1" applyFill="1" applyBorder="1">
      <alignment vertical="center"/>
    </xf>
    <xf numFmtId="3" fontId="20" fillId="0" borderId="58" xfId="1" applyNumberFormat="1" applyFont="1" applyFill="1" applyBorder="1" applyAlignment="1" applyProtection="1">
      <alignment vertical="center"/>
    </xf>
    <xf numFmtId="176" fontId="20" fillId="0" borderId="0" xfId="1" applyNumberFormat="1" applyFont="1" applyFill="1" applyBorder="1" applyAlignment="1" applyProtection="1">
      <alignment vertical="center"/>
    </xf>
    <xf numFmtId="178" fontId="7" fillId="0" borderId="11" xfId="0" applyNumberFormat="1" applyFont="1" applyFill="1" applyBorder="1">
      <alignment vertical="center"/>
    </xf>
    <xf numFmtId="3" fontId="7" fillId="0" borderId="21" xfId="1" applyNumberFormat="1" applyFont="1" applyFill="1" applyBorder="1" applyAlignment="1">
      <alignment vertical="center"/>
    </xf>
    <xf numFmtId="43" fontId="7" fillId="0" borderId="26" xfId="3" applyNumberFormat="1" applyFont="1" applyFill="1" applyBorder="1" applyAlignment="1">
      <alignment vertical="center"/>
    </xf>
    <xf numFmtId="3" fontId="20" fillId="0" borderId="26" xfId="1" applyNumberFormat="1" applyFont="1" applyFill="1" applyBorder="1" applyAlignment="1">
      <alignment vertical="center"/>
    </xf>
    <xf numFmtId="0" fontId="1" fillId="0" borderId="50" xfId="0" applyNumberFormat="1" applyFont="1" applyFill="1" applyBorder="1">
      <alignment vertical="center"/>
    </xf>
    <xf numFmtId="0" fontId="7" fillId="0" borderId="23" xfId="0" applyNumberFormat="1" applyFont="1" applyFill="1" applyBorder="1" applyAlignment="1">
      <alignment horizontal="center" vertical="center"/>
    </xf>
    <xf numFmtId="178" fontId="7" fillId="0" borderId="23" xfId="0" applyNumberFormat="1" applyFont="1" applyFill="1" applyBorder="1">
      <alignment vertical="center"/>
    </xf>
    <xf numFmtId="3" fontId="7" fillId="0" borderId="23" xfId="1" applyNumberFormat="1" applyFont="1" applyFill="1" applyBorder="1" applyAlignment="1">
      <alignment vertical="center"/>
    </xf>
    <xf numFmtId="178" fontId="7" fillId="0" borderId="21" xfId="0" applyNumberFormat="1" applyFont="1" applyFill="1" applyBorder="1">
      <alignment vertical="center"/>
    </xf>
    <xf numFmtId="41" fontId="7" fillId="0" borderId="45" xfId="1" applyFont="1" applyFill="1" applyBorder="1">
      <alignment vertical="center"/>
    </xf>
    <xf numFmtId="3" fontId="7" fillId="0" borderId="26" xfId="1" applyNumberFormat="1" applyFont="1" applyFill="1" applyBorder="1" applyAlignment="1">
      <alignment vertical="center"/>
    </xf>
    <xf numFmtId="3" fontId="7" fillId="0" borderId="26" xfId="1" applyNumberFormat="1" applyFont="1" applyFill="1" applyBorder="1" applyAlignment="1" applyProtection="1">
      <alignment vertical="center"/>
    </xf>
    <xf numFmtId="178" fontId="6" fillId="0" borderId="11" xfId="0" applyNumberFormat="1" applyFont="1" applyFill="1" applyBorder="1">
      <alignment vertical="center"/>
    </xf>
    <xf numFmtId="3" fontId="20" fillId="0" borderId="7" xfId="1" applyNumberFormat="1" applyFont="1" applyFill="1" applyBorder="1" applyAlignment="1" applyProtection="1">
      <alignment vertical="center"/>
    </xf>
    <xf numFmtId="41" fontId="6" fillId="0" borderId="11" xfId="0" applyNumberFormat="1" applyFont="1" applyFill="1" applyBorder="1">
      <alignment vertical="center"/>
    </xf>
    <xf numFmtId="41" fontId="7" fillId="0" borderId="11" xfId="0" applyNumberFormat="1" applyFont="1" applyFill="1" applyBorder="1">
      <alignment vertical="center"/>
    </xf>
    <xf numFmtId="41" fontId="7" fillId="0" borderId="0" xfId="0" applyNumberFormat="1" applyFont="1" applyFill="1" applyBorder="1">
      <alignment vertical="center"/>
    </xf>
    <xf numFmtId="3" fontId="6" fillId="0" borderId="12" xfId="1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>
      <alignment vertical="center"/>
    </xf>
    <xf numFmtId="0" fontId="7" fillId="0" borderId="11" xfId="0" applyNumberFormat="1" applyFont="1" applyFill="1" applyBorder="1">
      <alignment vertical="center"/>
    </xf>
    <xf numFmtId="3" fontId="6" fillId="0" borderId="7" xfId="1" applyNumberFormat="1" applyFont="1" applyFill="1" applyBorder="1" applyAlignment="1" applyProtection="1">
      <alignment vertical="center"/>
    </xf>
    <xf numFmtId="178" fontId="7" fillId="0" borderId="22" xfId="0" applyNumberFormat="1" applyFont="1" applyFill="1" applyBorder="1">
      <alignment vertical="center"/>
    </xf>
    <xf numFmtId="3" fontId="20" fillId="0" borderId="43" xfId="1" applyNumberFormat="1" applyFont="1" applyFill="1" applyBorder="1" applyAlignment="1" applyProtection="1">
      <alignment vertical="center"/>
    </xf>
    <xf numFmtId="0" fontId="0" fillId="0" borderId="0" xfId="0" applyNumberFormat="1" applyFill="1">
      <alignment vertical="center"/>
    </xf>
    <xf numFmtId="43" fontId="0" fillId="0" borderId="0" xfId="0" applyNumberFormat="1" applyFill="1">
      <alignment vertical="center"/>
    </xf>
    <xf numFmtId="43" fontId="7" fillId="0" borderId="25" xfId="3" applyNumberFormat="1" applyFont="1" applyFill="1" applyBorder="1" applyAlignment="1" applyProtection="1">
      <alignment vertical="center"/>
    </xf>
    <xf numFmtId="3" fontId="20" fillId="0" borderId="50" xfId="0" applyNumberFormat="1" applyFont="1" applyFill="1" applyBorder="1" applyAlignment="1" applyProtection="1">
      <alignment vertical="center"/>
    </xf>
    <xf numFmtId="0" fontId="1" fillId="0" borderId="39" xfId="0" applyNumberFormat="1" applyFont="1" applyFill="1" applyBorder="1">
      <alignment vertical="center"/>
    </xf>
    <xf numFmtId="0" fontId="1" fillId="0" borderId="32" xfId="0" applyNumberFormat="1" applyFont="1" applyFill="1" applyBorder="1">
      <alignment vertical="center"/>
    </xf>
    <xf numFmtId="43" fontId="1" fillId="0" borderId="0" xfId="0" applyNumberFormat="1" applyFont="1" applyFill="1" applyBorder="1">
      <alignment vertical="center"/>
    </xf>
    <xf numFmtId="3" fontId="7" fillId="0" borderId="51" xfId="0" applyNumberFormat="1" applyFont="1" applyFill="1" applyBorder="1" applyAlignment="1" applyProtection="1">
      <alignment vertical="center"/>
    </xf>
    <xf numFmtId="43" fontId="7" fillId="0" borderId="52" xfId="3" applyNumberFormat="1" applyFont="1" applyFill="1" applyBorder="1" applyAlignment="1" applyProtection="1">
      <alignment vertical="center"/>
    </xf>
    <xf numFmtId="0" fontId="1" fillId="0" borderId="38" xfId="0" applyNumberFormat="1" applyFont="1" applyFill="1" applyBorder="1">
      <alignment vertical="center"/>
    </xf>
    <xf numFmtId="0" fontId="1" fillId="0" borderId="53" xfId="0" applyNumberFormat="1" applyFont="1" applyFill="1" applyBorder="1">
      <alignment vertical="center"/>
    </xf>
    <xf numFmtId="43" fontId="7" fillId="0" borderId="11" xfId="1" applyNumberFormat="1" applyFont="1" applyFill="1" applyBorder="1" applyAlignment="1" applyProtection="1">
      <alignment vertical="center"/>
    </xf>
    <xf numFmtId="43" fontId="7" fillId="0" borderId="23" xfId="1" applyNumberFormat="1" applyFont="1" applyFill="1" applyBorder="1" applyAlignment="1" applyProtection="1">
      <alignment vertical="center"/>
    </xf>
    <xf numFmtId="3" fontId="20" fillId="0" borderId="46" xfId="0" applyNumberFormat="1" applyFont="1" applyFill="1" applyBorder="1" applyAlignment="1" applyProtection="1">
      <alignment vertical="center"/>
    </xf>
    <xf numFmtId="0" fontId="21" fillId="0" borderId="50" xfId="0" applyNumberFormat="1" applyFont="1" applyFill="1" applyBorder="1" applyAlignment="1" applyProtection="1">
      <alignment vertical="center"/>
    </xf>
    <xf numFmtId="3" fontId="7" fillId="0" borderId="20" xfId="1" applyNumberFormat="1" applyFont="1" applyFill="1" applyBorder="1" applyAlignment="1" applyProtection="1">
      <alignment vertical="center"/>
    </xf>
    <xf numFmtId="43" fontId="7" fillId="0" borderId="21" xfId="1" applyNumberFormat="1" applyFont="1" applyFill="1" applyBorder="1" applyAlignment="1" applyProtection="1">
      <alignment vertical="center"/>
    </xf>
    <xf numFmtId="3" fontId="7" fillId="0" borderId="73" xfId="1" applyNumberFormat="1" applyFont="1" applyFill="1" applyBorder="1" applyAlignment="1" applyProtection="1">
      <alignment vertical="center"/>
    </xf>
    <xf numFmtId="178" fontId="20" fillId="0" borderId="48" xfId="0" applyNumberFormat="1" applyFont="1" applyFill="1" applyBorder="1" applyAlignment="1" applyProtection="1">
      <alignment vertical="center"/>
    </xf>
    <xf numFmtId="3" fontId="6" fillId="0" borderId="73" xfId="0" applyNumberFormat="1" applyFont="1" applyFill="1" applyBorder="1" applyAlignment="1" applyProtection="1">
      <alignment vertical="center"/>
    </xf>
    <xf numFmtId="3" fontId="7" fillId="0" borderId="6" xfId="0" applyNumberFormat="1" applyFont="1" applyFill="1" applyBorder="1" applyAlignment="1" applyProtection="1">
      <alignment vertical="center"/>
    </xf>
    <xf numFmtId="3" fontId="22" fillId="0" borderId="7" xfId="1" applyNumberFormat="1" applyFont="1" applyFill="1" applyBorder="1" applyAlignment="1" applyProtection="1">
      <alignment vertical="center"/>
    </xf>
    <xf numFmtId="3" fontId="22" fillId="0" borderId="29" xfId="1" applyNumberFormat="1" applyFont="1" applyFill="1" applyBorder="1" applyAlignment="1" applyProtection="1">
      <alignment vertical="center"/>
    </xf>
    <xf numFmtId="43" fontId="7" fillId="0" borderId="25" xfId="1" applyNumberFormat="1" applyFont="1" applyFill="1" applyBorder="1" applyAlignment="1" applyProtection="1">
      <alignment vertical="center"/>
    </xf>
    <xf numFmtId="43" fontId="7" fillId="0" borderId="55" xfId="1" applyNumberFormat="1" applyFont="1" applyFill="1" applyBorder="1" applyAlignment="1" applyProtection="1">
      <alignment vertical="center"/>
    </xf>
    <xf numFmtId="0" fontId="7" fillId="0" borderId="33" xfId="0" applyNumberFormat="1" applyFont="1" applyFill="1" applyBorder="1" applyAlignment="1" applyProtection="1">
      <alignment horizontal="center" vertical="center"/>
    </xf>
    <xf numFmtId="0" fontId="7" fillId="0" borderId="11" xfId="0" applyNumberFormat="1" applyFont="1" applyFill="1" applyBorder="1" applyAlignment="1" applyProtection="1">
      <alignment horizontal="left" vertical="center"/>
    </xf>
    <xf numFmtId="0" fontId="7" fillId="0" borderId="23" xfId="0" applyNumberFormat="1" applyFont="1" applyFill="1" applyBorder="1" applyAlignment="1" applyProtection="1">
      <alignment horizontal="left" vertical="center"/>
    </xf>
    <xf numFmtId="0" fontId="6" fillId="0" borderId="37" xfId="0" applyNumberFormat="1" applyFont="1" applyFill="1" applyBorder="1" applyAlignment="1" applyProtection="1">
      <alignment horizontal="center" vertical="center"/>
    </xf>
    <xf numFmtId="0" fontId="7" fillId="0" borderId="23" xfId="0" applyNumberFormat="1" applyFont="1" applyFill="1" applyBorder="1" applyAlignment="1" applyProtection="1">
      <alignment horizontal="center" vertical="center"/>
    </xf>
    <xf numFmtId="3" fontId="7" fillId="0" borderId="12" xfId="0" applyNumberFormat="1" applyFont="1" applyFill="1" applyBorder="1" applyAlignment="1" applyProtection="1">
      <alignment vertical="center"/>
    </xf>
    <xf numFmtId="3" fontId="1" fillId="0" borderId="0" xfId="0" applyNumberFormat="1" applyFont="1">
      <alignment vertical="center"/>
    </xf>
    <xf numFmtId="41" fontId="1" fillId="0" borderId="0" xfId="0" applyNumberFormat="1" applyFont="1">
      <alignment vertical="center"/>
    </xf>
    <xf numFmtId="3" fontId="7" fillId="0" borderId="26" xfId="0" applyNumberFormat="1" applyFont="1" applyBorder="1" applyAlignment="1">
      <alignment horizontal="right" vertical="center"/>
    </xf>
    <xf numFmtId="0" fontId="6" fillId="0" borderId="77" xfId="0" applyNumberFormat="1" applyFont="1" applyFill="1" applyBorder="1" applyAlignment="1" applyProtection="1">
      <alignment horizontal="center" vertical="center"/>
    </xf>
    <xf numFmtId="0" fontId="6" fillId="0" borderId="78" xfId="0" applyNumberFormat="1" applyFont="1" applyFill="1" applyBorder="1" applyAlignment="1" applyProtection="1">
      <alignment horizontal="center" vertical="center"/>
    </xf>
    <xf numFmtId="0" fontId="6" fillId="0" borderId="80" xfId="0" applyNumberFormat="1" applyFont="1" applyFill="1" applyBorder="1" applyAlignment="1" applyProtection="1">
      <alignment horizontal="center" vertical="center"/>
    </xf>
    <xf numFmtId="3" fontId="7" fillId="0" borderId="82" xfId="0" applyNumberFormat="1" applyFont="1" applyBorder="1" applyAlignment="1">
      <alignment horizontal="right" vertical="center"/>
    </xf>
    <xf numFmtId="3" fontId="7" fillId="0" borderId="83" xfId="0" applyNumberFormat="1" applyFont="1" applyBorder="1" applyAlignment="1">
      <alignment horizontal="right" vertical="center"/>
    </xf>
    <xf numFmtId="3" fontId="7" fillId="0" borderId="87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3" fontId="7" fillId="0" borderId="82" xfId="0" applyNumberFormat="1" applyFont="1" applyFill="1" applyBorder="1" applyAlignment="1" applyProtection="1">
      <alignment horizontal="right" vertical="center"/>
    </xf>
    <xf numFmtId="3" fontId="7" fillId="0" borderId="87" xfId="0" applyNumberFormat="1" applyFont="1" applyFill="1" applyBorder="1" applyAlignment="1" applyProtection="1">
      <alignment horizontal="right" vertical="center"/>
    </xf>
    <xf numFmtId="0" fontId="0" fillId="0" borderId="53" xfId="0" applyNumberFormat="1" applyFill="1" applyBorder="1">
      <alignment vertical="center"/>
    </xf>
    <xf numFmtId="0" fontId="1" fillId="0" borderId="32" xfId="0" applyNumberFormat="1" applyFont="1" applyBorder="1">
      <alignment vertical="center"/>
    </xf>
    <xf numFmtId="3" fontId="7" fillId="0" borderId="11" xfId="0" applyNumberFormat="1" applyFont="1" applyBorder="1" applyAlignment="1">
      <alignment vertical="center"/>
    </xf>
    <xf numFmtId="177" fontId="20" fillId="0" borderId="38" xfId="1" applyNumberFormat="1" applyFont="1" applyFill="1" applyBorder="1" applyAlignment="1" applyProtection="1">
      <alignment vertical="center"/>
    </xf>
    <xf numFmtId="176" fontId="20" fillId="0" borderId="28" xfId="1" applyNumberFormat="1" applyFont="1" applyFill="1" applyBorder="1" applyAlignment="1" applyProtection="1">
      <alignment vertical="center"/>
    </xf>
    <xf numFmtId="0" fontId="7" fillId="0" borderId="33" xfId="0" applyNumberFormat="1" applyFont="1" applyFill="1" applyBorder="1" applyAlignment="1" applyProtection="1">
      <alignment horizontal="center" vertical="center"/>
    </xf>
    <xf numFmtId="0" fontId="7" fillId="0" borderId="25" xfId="0" applyNumberFormat="1" applyFont="1" applyFill="1" applyBorder="1" applyAlignment="1" applyProtection="1">
      <alignment horizontal="left" vertical="center"/>
    </xf>
    <xf numFmtId="41" fontId="17" fillId="0" borderId="0" xfId="1">
      <alignment vertical="center"/>
    </xf>
    <xf numFmtId="3" fontId="5" fillId="0" borderId="0" xfId="2" applyNumberFormat="1" applyFont="1">
      <alignment vertical="center"/>
    </xf>
    <xf numFmtId="9" fontId="17" fillId="0" borderId="0" xfId="1" applyNumberFormat="1">
      <alignment vertical="center"/>
    </xf>
    <xf numFmtId="3" fontId="7" fillId="0" borderId="25" xfId="0" applyNumberFormat="1" applyFont="1" applyFill="1" applyBorder="1" applyAlignment="1">
      <alignment vertical="center" wrapText="1"/>
    </xf>
    <xf numFmtId="179" fontId="20" fillId="0" borderId="0" xfId="1" applyNumberFormat="1" applyFont="1" applyFill="1" applyBorder="1" applyAlignment="1" applyProtection="1">
      <alignment vertical="center"/>
    </xf>
    <xf numFmtId="0" fontId="7" fillId="0" borderId="25" xfId="0" applyNumberFormat="1" applyFont="1" applyFill="1" applyBorder="1" applyAlignment="1" applyProtection="1">
      <alignment horizontal="left" vertical="center"/>
    </xf>
    <xf numFmtId="0" fontId="7" fillId="0" borderId="33" xfId="0" applyNumberFormat="1" applyFont="1" applyFill="1" applyBorder="1" applyAlignment="1" applyProtection="1">
      <alignment horizontal="left" vertical="center"/>
    </xf>
    <xf numFmtId="0" fontId="7" fillId="0" borderId="25" xfId="0" applyNumberFormat="1" applyFont="1" applyFill="1" applyBorder="1" applyAlignment="1" applyProtection="1">
      <alignment horizontal="left" vertical="center"/>
    </xf>
    <xf numFmtId="3" fontId="6" fillId="0" borderId="6" xfId="0" applyNumberFormat="1" applyFont="1" applyFill="1" applyBorder="1" applyAlignment="1" applyProtection="1">
      <alignment vertical="center"/>
    </xf>
    <xf numFmtId="0" fontId="7" fillId="0" borderId="25" xfId="0" applyNumberFormat="1" applyFont="1" applyFill="1" applyBorder="1" applyAlignment="1" applyProtection="1">
      <alignment horizontal="left" vertical="center"/>
    </xf>
    <xf numFmtId="0" fontId="7" fillId="0" borderId="33" xfId="0" applyNumberFormat="1" applyFont="1" applyFill="1" applyBorder="1" applyAlignment="1">
      <alignment horizontal="center" vertical="center"/>
    </xf>
    <xf numFmtId="3" fontId="23" fillId="0" borderId="28" xfId="1" applyNumberFormat="1" applyFont="1" applyFill="1" applyBorder="1" applyAlignment="1" applyProtection="1">
      <alignment vertical="center"/>
    </xf>
    <xf numFmtId="43" fontId="7" fillId="0" borderId="21" xfId="3" applyNumberFormat="1" applyFont="1" applyFill="1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/>
    </xf>
    <xf numFmtId="0" fontId="7" fillId="0" borderId="11" xfId="0" applyNumberFormat="1" applyFont="1" applyFill="1" applyBorder="1" applyAlignment="1" applyProtection="1">
      <alignment horizontal="left" vertical="center"/>
    </xf>
    <xf numFmtId="0" fontId="7" fillId="0" borderId="20" xfId="0" applyNumberFormat="1" applyFont="1" applyFill="1" applyBorder="1" applyAlignment="1" applyProtection="1">
      <alignment horizontal="left" vertical="center"/>
    </xf>
    <xf numFmtId="0" fontId="1" fillId="0" borderId="39" xfId="0" applyNumberFormat="1" applyFont="1" applyFill="1" applyBorder="1" applyAlignment="1" applyProtection="1">
      <alignment vertical="center"/>
    </xf>
    <xf numFmtId="0" fontId="7" fillId="0" borderId="33" xfId="0" applyNumberFormat="1" applyFont="1" applyFill="1" applyBorder="1" applyAlignment="1" applyProtection="1">
      <alignment horizontal="center" vertical="center"/>
    </xf>
    <xf numFmtId="0" fontId="7" fillId="0" borderId="25" xfId="0" applyNumberFormat="1" applyFont="1" applyFill="1" applyBorder="1" applyAlignment="1" applyProtection="1">
      <alignment horizontal="center" vertical="center"/>
    </xf>
    <xf numFmtId="0" fontId="7" fillId="0" borderId="12" xfId="0" applyNumberFormat="1" applyFont="1" applyFill="1" applyBorder="1" applyAlignment="1" applyProtection="1">
      <alignment horizontal="left" vertical="center"/>
    </xf>
    <xf numFmtId="0" fontId="7" fillId="0" borderId="36" xfId="0" applyNumberFormat="1" applyFont="1" applyFill="1" applyBorder="1" applyAlignment="1" applyProtection="1">
      <alignment horizontal="left" vertical="center"/>
    </xf>
    <xf numFmtId="0" fontId="7" fillId="0" borderId="25" xfId="0" applyNumberFormat="1" applyFont="1" applyFill="1" applyBorder="1" applyAlignment="1" applyProtection="1">
      <alignment horizontal="left" vertical="center"/>
    </xf>
    <xf numFmtId="0" fontId="7" fillId="0" borderId="33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 applyProtection="1">
      <alignment horizontal="left" vertical="center"/>
    </xf>
    <xf numFmtId="3" fontId="20" fillId="0" borderId="55" xfId="1" applyNumberFormat="1" applyFont="1" applyFill="1" applyBorder="1" applyAlignment="1">
      <alignment vertical="center"/>
    </xf>
    <xf numFmtId="3" fontId="20" fillId="0" borderId="38" xfId="1" applyNumberFormat="1" applyFont="1" applyFill="1" applyBorder="1" applyAlignment="1">
      <alignment vertical="center"/>
    </xf>
    <xf numFmtId="0" fontId="20" fillId="0" borderId="38" xfId="0" applyNumberFormat="1" applyFont="1" applyFill="1" applyBorder="1" applyAlignment="1">
      <alignment vertical="center" shrinkToFit="1"/>
    </xf>
    <xf numFmtId="3" fontId="7" fillId="0" borderId="55" xfId="1" applyNumberFormat="1" applyFont="1" applyFill="1" applyBorder="1" applyAlignment="1" applyProtection="1">
      <alignment vertical="center"/>
    </xf>
    <xf numFmtId="3" fontId="7" fillId="0" borderId="38" xfId="1" applyNumberFormat="1" applyFont="1" applyFill="1" applyBorder="1" applyAlignment="1" applyProtection="1">
      <alignment vertical="center"/>
    </xf>
    <xf numFmtId="0" fontId="7" fillId="0" borderId="38" xfId="0" applyNumberFormat="1" applyFont="1" applyFill="1" applyBorder="1" applyAlignment="1" applyProtection="1">
      <alignment vertical="center" shrinkToFit="1"/>
    </xf>
    <xf numFmtId="177" fontId="7" fillId="0" borderId="30" xfId="1" applyNumberFormat="1" applyFont="1" applyFill="1" applyBorder="1" applyAlignment="1" applyProtection="1">
      <alignment vertical="center"/>
    </xf>
    <xf numFmtId="3" fontId="7" fillId="0" borderId="60" xfId="0" applyNumberFormat="1" applyFont="1" applyFill="1" applyBorder="1" applyAlignment="1" applyProtection="1">
      <alignment vertical="center"/>
    </xf>
    <xf numFmtId="3" fontId="6" fillId="0" borderId="95" xfId="0" applyNumberFormat="1" applyFont="1" applyFill="1" applyBorder="1" applyAlignment="1" applyProtection="1">
      <alignment vertical="center"/>
    </xf>
    <xf numFmtId="3" fontId="6" fillId="0" borderId="66" xfId="0" applyNumberFormat="1" applyFont="1" applyFill="1" applyBorder="1" applyAlignment="1" applyProtection="1">
      <alignment vertical="center"/>
    </xf>
    <xf numFmtId="3" fontId="6" fillId="0" borderId="95" xfId="1" applyNumberFormat="1" applyFont="1" applyFill="1" applyBorder="1" applyAlignment="1" applyProtection="1">
      <alignment vertical="center"/>
    </xf>
    <xf numFmtId="43" fontId="6" fillId="0" borderId="95" xfId="1" applyNumberFormat="1" applyFont="1" applyFill="1" applyBorder="1" applyAlignment="1" applyProtection="1">
      <alignment vertical="center"/>
    </xf>
    <xf numFmtId="3" fontId="20" fillId="0" borderId="62" xfId="1" applyNumberFormat="1" applyFont="1" applyFill="1" applyBorder="1" applyAlignment="1" applyProtection="1">
      <alignment vertical="center"/>
    </xf>
    <xf numFmtId="3" fontId="20" fillId="0" borderId="63" xfId="1" applyNumberFormat="1" applyFont="1" applyFill="1" applyBorder="1" applyAlignment="1" applyProtection="1">
      <alignment vertical="center"/>
    </xf>
    <xf numFmtId="0" fontId="20" fillId="0" borderId="63" xfId="0" applyNumberFormat="1" applyFont="1" applyFill="1" applyBorder="1" applyAlignment="1" applyProtection="1">
      <alignment vertical="center" shrinkToFit="1"/>
    </xf>
    <xf numFmtId="0" fontId="21" fillId="0" borderId="96" xfId="0" applyNumberFormat="1" applyFont="1" applyFill="1" applyBorder="1" applyAlignment="1" applyProtection="1">
      <alignment vertical="center"/>
    </xf>
    <xf numFmtId="0" fontId="7" fillId="0" borderId="56" xfId="0" applyNumberFormat="1" applyFont="1" applyFill="1" applyBorder="1" applyAlignment="1">
      <alignment horizontal="center" vertical="center"/>
    </xf>
    <xf numFmtId="0" fontId="7" fillId="0" borderId="57" xfId="0" applyNumberFormat="1" applyFont="1" applyFill="1" applyBorder="1" applyAlignment="1">
      <alignment horizontal="center" vertical="center"/>
    </xf>
    <xf numFmtId="0" fontId="21" fillId="0" borderId="39" xfId="0" applyNumberFormat="1" applyFont="1" applyFill="1" applyBorder="1" applyAlignment="1" applyProtection="1">
      <alignment vertical="center"/>
    </xf>
    <xf numFmtId="41" fontId="7" fillId="0" borderId="97" xfId="1" applyFont="1" applyFill="1" applyBorder="1">
      <alignment vertical="center"/>
    </xf>
    <xf numFmtId="0" fontId="7" fillId="0" borderId="33" xfId="0" applyNumberFormat="1" applyFont="1" applyFill="1" applyBorder="1" applyAlignment="1" applyProtection="1">
      <alignment horizontal="center" vertical="center"/>
    </xf>
    <xf numFmtId="0" fontId="7" fillId="0" borderId="25" xfId="0" applyNumberFormat="1" applyFont="1" applyFill="1" applyBorder="1" applyAlignment="1" applyProtection="1">
      <alignment horizontal="left" vertical="center"/>
    </xf>
    <xf numFmtId="0" fontId="7" fillId="0" borderId="84" xfId="0" applyNumberFormat="1" applyFont="1" applyFill="1" applyBorder="1" applyAlignment="1" applyProtection="1">
      <alignment horizontal="center" vertical="center"/>
    </xf>
    <xf numFmtId="0" fontId="6" fillId="0" borderId="77" xfId="0" applyNumberFormat="1" applyFont="1" applyFill="1" applyBorder="1" applyAlignment="1" applyProtection="1">
      <alignment horizontal="center" vertical="center"/>
    </xf>
    <xf numFmtId="0" fontId="6" fillId="0" borderId="37" xfId="0" applyNumberFormat="1" applyFont="1" applyFill="1" applyBorder="1" applyAlignment="1" applyProtection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86" xfId="0" applyNumberFormat="1" applyBorder="1" applyAlignment="1">
      <alignment horizontal="center" vertical="center"/>
    </xf>
    <xf numFmtId="0" fontId="15" fillId="0" borderId="0" xfId="0" applyNumberFormat="1" applyFont="1" applyAlignment="1">
      <alignment horizontal="center" vertical="center" shrinkToFit="1"/>
    </xf>
    <xf numFmtId="0" fontId="0" fillId="0" borderId="0" xfId="0" applyNumberFormat="1" applyAlignment="1">
      <alignment horizontal="center" vertical="center" shrinkToFit="1"/>
    </xf>
    <xf numFmtId="0" fontId="6" fillId="0" borderId="65" xfId="0" applyNumberFormat="1" applyFont="1" applyBorder="1" applyAlignment="1">
      <alignment horizontal="center" vertical="center"/>
    </xf>
    <xf numFmtId="0" fontId="6" fillId="0" borderId="66" xfId="0" applyNumberFormat="1" applyFont="1" applyBorder="1" applyAlignment="1">
      <alignment horizontal="center" vertical="center"/>
    </xf>
    <xf numFmtId="0" fontId="6" fillId="0" borderId="67" xfId="0" applyNumberFormat="1" applyFont="1" applyBorder="1" applyAlignment="1">
      <alignment horizontal="center" vertical="center"/>
    </xf>
    <xf numFmtId="0" fontId="7" fillId="0" borderId="68" xfId="0" applyNumberFormat="1" applyFont="1" applyBorder="1" applyAlignment="1">
      <alignment horizontal="center" vertical="center"/>
    </xf>
    <xf numFmtId="0" fontId="8" fillId="0" borderId="18" xfId="0" applyNumberFormat="1" applyFont="1" applyBorder="1" applyAlignment="1">
      <alignment horizontal="center" vertical="center"/>
    </xf>
    <xf numFmtId="0" fontId="7" fillId="0" borderId="9" xfId="0" applyNumberFormat="1" applyFont="1" applyFill="1" applyBorder="1" applyAlignment="1" applyProtection="1">
      <alignment horizontal="center" vertical="center"/>
    </xf>
    <xf numFmtId="0" fontId="15" fillId="0" borderId="61" xfId="0" applyNumberFormat="1" applyFont="1" applyFill="1" applyBorder="1" applyAlignment="1">
      <alignment horizontal="left" vertical="center"/>
    </xf>
    <xf numFmtId="0" fontId="15" fillId="0" borderId="53" xfId="0" applyNumberFormat="1" applyFont="1" applyFill="1" applyBorder="1" applyAlignment="1">
      <alignment horizontal="left" vertical="center"/>
    </xf>
    <xf numFmtId="0" fontId="6" fillId="0" borderId="69" xfId="0" applyNumberFormat="1" applyFont="1" applyFill="1" applyBorder="1" applyAlignment="1" applyProtection="1">
      <alignment horizontal="center" vertical="center"/>
    </xf>
    <xf numFmtId="0" fontId="6" fillId="0" borderId="63" xfId="0" applyNumberFormat="1" applyFont="1" applyFill="1" applyBorder="1" applyAlignment="1" applyProtection="1">
      <alignment horizontal="center" vertical="center"/>
    </xf>
    <xf numFmtId="0" fontId="6" fillId="0" borderId="66" xfId="0" applyNumberFormat="1" applyFont="1" applyFill="1" applyBorder="1" applyAlignment="1" applyProtection="1">
      <alignment horizontal="center" vertical="center"/>
    </xf>
    <xf numFmtId="0" fontId="6" fillId="0" borderId="57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7" fillId="0" borderId="40" xfId="0" applyNumberFormat="1" applyFont="1" applyFill="1" applyBorder="1" applyAlignment="1" applyProtection="1">
      <alignment horizontal="left" vertical="center"/>
    </xf>
    <xf numFmtId="0" fontId="7" fillId="0" borderId="9" xfId="0" applyNumberFormat="1" applyFont="1" applyFill="1" applyBorder="1" applyAlignment="1" applyProtection="1">
      <alignment horizontal="left" vertical="center"/>
    </xf>
    <xf numFmtId="0" fontId="7" fillId="0" borderId="6" xfId="0" applyNumberFormat="1" applyFont="1" applyFill="1" applyBorder="1" applyAlignment="1" applyProtection="1">
      <alignment horizontal="left" vertical="center"/>
    </xf>
    <xf numFmtId="0" fontId="6" fillId="0" borderId="58" xfId="0" applyNumberFormat="1" applyFont="1" applyFill="1" applyBorder="1" applyAlignment="1" applyProtection="1">
      <alignment horizontal="center" vertical="center"/>
    </xf>
    <xf numFmtId="0" fontId="6" fillId="0" borderId="53" xfId="0" applyNumberFormat="1" applyFont="1" applyFill="1" applyBorder="1" applyAlignment="1" applyProtection="1">
      <alignment horizontal="center" vertical="center"/>
    </xf>
    <xf numFmtId="0" fontId="1" fillId="0" borderId="39" xfId="0" applyNumberFormat="1" applyFont="1" applyFill="1" applyBorder="1" applyAlignment="1" applyProtection="1">
      <alignment vertical="center"/>
    </xf>
    <xf numFmtId="0" fontId="6" fillId="0" borderId="41" xfId="0" applyNumberFormat="1" applyFont="1" applyFill="1" applyBorder="1" applyAlignment="1" applyProtection="1">
      <alignment horizontal="center" vertical="center"/>
    </xf>
    <xf numFmtId="0" fontId="6" fillId="0" borderId="70" xfId="0" applyNumberFormat="1" applyFont="1" applyFill="1" applyBorder="1" applyAlignment="1" applyProtection="1">
      <alignment horizontal="center" vertical="center"/>
    </xf>
    <xf numFmtId="0" fontId="1" fillId="0" borderId="71" xfId="0" applyNumberFormat="1" applyFont="1" applyFill="1" applyBorder="1" applyAlignment="1" applyProtection="1">
      <alignment vertical="center"/>
    </xf>
    <xf numFmtId="0" fontId="7" fillId="0" borderId="38" xfId="0" applyNumberFormat="1" applyFont="1" applyFill="1" applyBorder="1" applyAlignment="1">
      <alignment horizontal="right" vertical="center"/>
    </xf>
    <xf numFmtId="0" fontId="1" fillId="0" borderId="38" xfId="0" applyNumberFormat="1" applyFont="1" applyFill="1" applyBorder="1" applyAlignment="1">
      <alignment vertical="center"/>
    </xf>
    <xf numFmtId="0" fontId="1" fillId="0" borderId="47" xfId="0" applyNumberFormat="1" applyFont="1" applyFill="1" applyBorder="1" applyAlignment="1">
      <alignment vertical="center"/>
    </xf>
    <xf numFmtId="0" fontId="7" fillId="0" borderId="68" xfId="0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center" vertical="center"/>
    </xf>
    <xf numFmtId="0" fontId="7" fillId="0" borderId="18" xfId="0" applyNumberFormat="1" applyFont="1" applyFill="1" applyBorder="1" applyAlignment="1" applyProtection="1">
      <alignment horizontal="center" vertical="center"/>
    </xf>
    <xf numFmtId="0" fontId="7" fillId="0" borderId="29" xfId="0" applyNumberFormat="1" applyFont="1" applyFill="1" applyBorder="1" applyAlignment="1" applyProtection="1">
      <alignment horizontal="left" vertical="center"/>
    </xf>
    <xf numFmtId="0" fontId="7" fillId="0" borderId="33" xfId="0" applyNumberFormat="1" applyFont="1" applyFill="1" applyBorder="1" applyAlignment="1" applyProtection="1">
      <alignment horizontal="center" vertical="center"/>
    </xf>
    <xf numFmtId="0" fontId="7" fillId="0" borderId="7" xfId="0" applyNumberFormat="1" applyFont="1" applyFill="1" applyBorder="1" applyAlignment="1" applyProtection="1">
      <alignment horizontal="left" vertical="center"/>
    </xf>
    <xf numFmtId="0" fontId="7" fillId="0" borderId="25" xfId="0" applyNumberFormat="1" applyFont="1" applyFill="1" applyBorder="1" applyAlignment="1" applyProtection="1">
      <alignment horizontal="center" vertical="center"/>
    </xf>
    <xf numFmtId="0" fontId="6" fillId="0" borderId="62" xfId="0" applyNumberFormat="1" applyFont="1" applyFill="1" applyBorder="1" applyAlignment="1" applyProtection="1">
      <alignment horizontal="center" vertical="center"/>
    </xf>
    <xf numFmtId="0" fontId="7" fillId="0" borderId="11" xfId="0" applyNumberFormat="1" applyFont="1" applyFill="1" applyBorder="1" applyAlignment="1" applyProtection="1">
      <alignment horizontal="left" vertical="center"/>
    </xf>
    <xf numFmtId="0" fontId="7" fillId="0" borderId="65" xfId="0" applyNumberFormat="1" applyFont="1" applyFill="1" applyBorder="1" applyAlignment="1" applyProtection="1">
      <alignment horizontal="left" vertical="center"/>
    </xf>
    <xf numFmtId="0" fontId="7" fillId="0" borderId="26" xfId="0" applyNumberFormat="1" applyFont="1" applyFill="1" applyBorder="1" applyAlignment="1" applyProtection="1">
      <alignment horizontal="left" vertical="center"/>
    </xf>
    <xf numFmtId="0" fontId="7" fillId="0" borderId="20" xfId="0" applyNumberFormat="1" applyFont="1" applyFill="1" applyBorder="1" applyAlignment="1" applyProtection="1">
      <alignment horizontal="left" vertical="center"/>
    </xf>
    <xf numFmtId="0" fontId="7" fillId="0" borderId="25" xfId="0" applyNumberFormat="1" applyFont="1" applyFill="1" applyBorder="1" applyAlignment="1" applyProtection="1">
      <alignment horizontal="left" vertical="center"/>
    </xf>
    <xf numFmtId="0" fontId="7" fillId="0" borderId="68" xfId="0" applyNumberFormat="1" applyFont="1" applyFill="1" applyBorder="1" applyAlignment="1">
      <alignment horizontal="center" vertical="center"/>
    </xf>
    <xf numFmtId="0" fontId="7" fillId="0" borderId="72" xfId="0" applyNumberFormat="1" applyFont="1" applyFill="1" applyBorder="1" applyAlignment="1">
      <alignment horizontal="center" vertical="center"/>
    </xf>
    <xf numFmtId="0" fontId="7" fillId="0" borderId="18" xfId="0" applyNumberFormat="1" applyFont="1" applyFill="1" applyBorder="1" applyAlignment="1">
      <alignment horizontal="center" vertical="center"/>
    </xf>
    <xf numFmtId="0" fontId="7" fillId="0" borderId="40" xfId="0" applyNumberFormat="1" applyFont="1" applyFill="1" applyBorder="1" applyAlignment="1">
      <alignment horizontal="left" vertical="center"/>
    </xf>
    <xf numFmtId="0" fontId="7" fillId="0" borderId="29" xfId="0" applyNumberFormat="1" applyFont="1" applyFill="1" applyBorder="1" applyAlignment="1">
      <alignment horizontal="left" vertical="center"/>
    </xf>
    <xf numFmtId="0" fontId="7" fillId="0" borderId="6" xfId="0" applyNumberFormat="1" applyFont="1" applyFill="1" applyBorder="1" applyAlignment="1">
      <alignment horizontal="left" vertical="center"/>
    </xf>
    <xf numFmtId="0" fontId="7" fillId="0" borderId="36" xfId="0" applyNumberFormat="1" applyFont="1" applyFill="1" applyBorder="1" applyAlignment="1">
      <alignment horizontal="center" vertical="center"/>
    </xf>
    <xf numFmtId="0" fontId="7" fillId="0" borderId="33" xfId="0" applyNumberFormat="1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left" vertical="center"/>
    </xf>
    <xf numFmtId="0" fontId="7" fillId="0" borderId="73" xfId="0" applyNumberFormat="1" applyFont="1" applyFill="1" applyBorder="1" applyAlignment="1">
      <alignment horizontal="left" vertical="center"/>
    </xf>
    <xf numFmtId="0" fontId="7" fillId="0" borderId="23" xfId="0" applyNumberFormat="1" applyFont="1" applyFill="1" applyBorder="1" applyAlignment="1" applyProtection="1">
      <alignment horizontal="left" vertical="center"/>
    </xf>
    <xf numFmtId="0" fontId="7" fillId="0" borderId="23" xfId="0" applyNumberFormat="1" applyFont="1" applyFill="1" applyBorder="1" applyAlignment="1" applyProtection="1">
      <alignment horizontal="left" vertical="center" wrapText="1"/>
    </xf>
    <xf numFmtId="0" fontId="6" fillId="0" borderId="69" xfId="0" applyNumberFormat="1" applyFont="1" applyFill="1" applyBorder="1" applyAlignment="1">
      <alignment horizontal="center" vertical="center"/>
    </xf>
    <xf numFmtId="0" fontId="6" fillId="0" borderId="63" xfId="0" applyNumberFormat="1" applyFont="1" applyFill="1" applyBorder="1" applyAlignment="1">
      <alignment horizontal="center" vertical="center"/>
    </xf>
    <xf numFmtId="0" fontId="6" fillId="0" borderId="66" xfId="0" applyNumberFormat="1" applyFont="1" applyFill="1" applyBorder="1" applyAlignment="1">
      <alignment horizontal="center" vertical="center"/>
    </xf>
    <xf numFmtId="0" fontId="6" fillId="0" borderId="62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45" xfId="0" applyNumberFormat="1" applyFont="1" applyFill="1" applyBorder="1" applyAlignment="1">
      <alignment vertical="center"/>
    </xf>
    <xf numFmtId="0" fontId="1" fillId="0" borderId="39" xfId="0" applyNumberFormat="1" applyFont="1" applyFill="1" applyBorder="1" applyAlignment="1">
      <alignment vertical="center"/>
    </xf>
    <xf numFmtId="0" fontId="1" fillId="0" borderId="71" xfId="0" applyNumberFormat="1" applyFont="1" applyFill="1" applyBorder="1" applyAlignment="1">
      <alignment vertical="center"/>
    </xf>
    <xf numFmtId="0" fontId="7" fillId="0" borderId="12" xfId="0" applyNumberFormat="1" applyFont="1" applyFill="1" applyBorder="1" applyAlignment="1" applyProtection="1">
      <alignment horizontal="left" vertical="center"/>
    </xf>
    <xf numFmtId="0" fontId="7" fillId="0" borderId="36" xfId="0" applyNumberFormat="1" applyFont="1" applyFill="1" applyBorder="1" applyAlignment="1" applyProtection="1">
      <alignment horizontal="left" vertical="center"/>
    </xf>
    <xf numFmtId="0" fontId="7" fillId="0" borderId="23" xfId="0" applyNumberFormat="1" applyFont="1" applyFill="1" applyBorder="1" applyAlignment="1" applyProtection="1">
      <alignment horizontal="center" vertical="center" wrapText="1"/>
    </xf>
    <xf numFmtId="0" fontId="7" fillId="0" borderId="21" xfId="0" applyNumberFormat="1" applyFont="1" applyFill="1" applyBorder="1" applyAlignment="1" applyProtection="1">
      <alignment horizontal="center" vertical="center"/>
    </xf>
    <xf numFmtId="3" fontId="7" fillId="0" borderId="7" xfId="0" applyNumberFormat="1" applyFont="1" applyFill="1" applyBorder="1" applyAlignment="1" applyProtection="1">
      <alignment horizontal="left" vertical="center"/>
    </xf>
    <xf numFmtId="3" fontId="7" fillId="0" borderId="29" xfId="0" applyNumberFormat="1" applyFont="1" applyFill="1" applyBorder="1" applyAlignment="1" applyProtection="1">
      <alignment horizontal="left" vertical="center"/>
    </xf>
    <xf numFmtId="3" fontId="7" fillId="0" borderId="83" xfId="0" applyNumberFormat="1" applyFont="1" applyFill="1" applyBorder="1" applyAlignment="1" applyProtection="1">
      <alignment horizontal="left" vertical="center"/>
    </xf>
    <xf numFmtId="0" fontId="7" fillId="0" borderId="85" xfId="0" applyNumberFormat="1" applyFont="1" applyFill="1" applyBorder="1" applyAlignment="1" applyProtection="1">
      <alignment horizontal="center" vertical="center"/>
    </xf>
    <xf numFmtId="0" fontId="7" fillId="0" borderId="88" xfId="0" applyNumberFormat="1" applyFont="1" applyFill="1" applyBorder="1" applyAlignment="1" applyProtection="1">
      <alignment horizontal="center" vertical="center"/>
    </xf>
    <xf numFmtId="0" fontId="7" fillId="0" borderId="23" xfId="0" applyNumberFormat="1" applyFont="1" applyFill="1" applyBorder="1" applyAlignment="1" applyProtection="1">
      <alignment horizontal="center" vertical="center"/>
    </xf>
    <xf numFmtId="0" fontId="7" fillId="0" borderId="89" xfId="0" applyNumberFormat="1" applyFont="1" applyFill="1" applyBorder="1" applyAlignment="1" applyProtection="1">
      <alignment horizontal="center" vertical="center"/>
    </xf>
    <xf numFmtId="3" fontId="7" fillId="0" borderId="90" xfId="0" applyNumberFormat="1" applyFont="1" applyFill="1" applyBorder="1" applyAlignment="1" applyProtection="1">
      <alignment horizontal="left" vertical="center"/>
    </xf>
    <xf numFmtId="3" fontId="7" fillId="0" borderId="91" xfId="0" applyNumberFormat="1" applyFont="1" applyFill="1" applyBorder="1" applyAlignment="1" applyProtection="1">
      <alignment horizontal="left" vertical="center"/>
    </xf>
    <xf numFmtId="3" fontId="7" fillId="0" borderId="7" xfId="0" applyNumberFormat="1" applyFont="1" applyBorder="1" applyAlignment="1">
      <alignment horizontal="left" vertical="center"/>
    </xf>
    <xf numFmtId="3" fontId="7" fillId="0" borderId="29" xfId="0" applyNumberFormat="1" applyFont="1" applyBorder="1" applyAlignment="1">
      <alignment horizontal="left" vertical="center"/>
    </xf>
    <xf numFmtId="3" fontId="7" fillId="0" borderId="83" xfId="0" applyNumberFormat="1" applyFont="1" applyBorder="1" applyAlignment="1">
      <alignment horizontal="left" vertical="center"/>
    </xf>
    <xf numFmtId="0" fontId="7" fillId="0" borderId="84" xfId="0" applyNumberFormat="1" applyFont="1" applyFill="1" applyBorder="1" applyAlignment="1" applyProtection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86" xfId="0" applyNumberFormat="1" applyBorder="1" applyAlignment="1">
      <alignment horizontal="center" vertical="center"/>
    </xf>
    <xf numFmtId="3" fontId="7" fillId="0" borderId="7" xfId="0" applyNumberFormat="1" applyFont="1" applyFill="1" applyBorder="1" applyAlignment="1" applyProtection="1">
      <alignment vertical="center" wrapText="1"/>
    </xf>
    <xf numFmtId="3" fontId="7" fillId="0" borderId="29" xfId="0" applyNumberFormat="1" applyFont="1" applyFill="1" applyBorder="1" applyAlignment="1" applyProtection="1">
      <alignment vertical="center" wrapText="1"/>
    </xf>
    <xf numFmtId="3" fontId="7" fillId="0" borderId="83" xfId="0" applyNumberFormat="1" applyFont="1" applyFill="1" applyBorder="1" applyAlignment="1" applyProtection="1">
      <alignment vertical="center" wrapText="1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1" xfId="0" applyNumberFormat="1" applyFont="1" applyFill="1" applyBorder="1" applyAlignment="1" applyProtection="1">
      <alignment horizontal="center" vertical="center"/>
    </xf>
    <xf numFmtId="0" fontId="15" fillId="0" borderId="0" xfId="0" applyNumberFormat="1" applyFont="1" applyAlignment="1">
      <alignment horizontal="left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3" fontId="7" fillId="0" borderId="90" xfId="0" applyNumberFormat="1" applyFont="1" applyFill="1" applyBorder="1" applyAlignment="1" applyProtection="1">
      <alignment vertical="center"/>
    </xf>
    <xf numFmtId="3" fontId="7" fillId="0" borderId="91" xfId="0" applyNumberFormat="1" applyFont="1" applyFill="1" applyBorder="1" applyAlignment="1" applyProtection="1">
      <alignment vertical="center"/>
    </xf>
    <xf numFmtId="0" fontId="7" fillId="0" borderId="92" xfId="0" applyNumberFormat="1" applyFont="1" applyFill="1" applyBorder="1" applyAlignment="1" applyProtection="1">
      <alignment horizontal="center" vertical="center"/>
    </xf>
    <xf numFmtId="0" fontId="7" fillId="0" borderId="93" xfId="0" applyNumberFormat="1" applyFont="1" applyFill="1" applyBorder="1" applyAlignment="1" applyProtection="1">
      <alignment horizontal="center" vertical="center"/>
    </xf>
    <xf numFmtId="0" fontId="7" fillId="0" borderId="94" xfId="0" applyNumberFormat="1" applyFont="1" applyFill="1" applyBorder="1" applyAlignment="1" applyProtection="1">
      <alignment horizontal="center" vertical="center"/>
    </xf>
    <xf numFmtId="0" fontId="6" fillId="0" borderId="76" xfId="0" applyNumberFormat="1" applyFont="1" applyFill="1" applyBorder="1" applyAlignment="1" applyProtection="1">
      <alignment horizontal="center" vertical="center"/>
    </xf>
    <xf numFmtId="0" fontId="6" fillId="0" borderId="79" xfId="0" applyNumberFormat="1" applyFont="1" applyFill="1" applyBorder="1" applyAlignment="1" applyProtection="1">
      <alignment horizontal="center" vertical="center"/>
    </xf>
    <xf numFmtId="0" fontId="6" fillId="0" borderId="77" xfId="0" applyNumberFormat="1" applyFont="1" applyFill="1" applyBorder="1" applyAlignment="1" applyProtection="1">
      <alignment horizontal="center" vertical="center"/>
    </xf>
    <xf numFmtId="0" fontId="6" fillId="0" borderId="37" xfId="0" applyNumberFormat="1" applyFont="1" applyFill="1" applyBorder="1" applyAlignment="1" applyProtection="1">
      <alignment horizontal="center" vertical="center"/>
    </xf>
    <xf numFmtId="0" fontId="7" fillId="0" borderId="75" xfId="0" applyNumberFormat="1" applyFont="1" applyFill="1" applyBorder="1" applyAlignment="1" applyProtection="1">
      <alignment horizontal="center" vertical="center"/>
    </xf>
    <xf numFmtId="0" fontId="1" fillId="0" borderId="45" xfId="0" applyNumberFormat="1" applyFont="1" applyFill="1" applyBorder="1" applyAlignment="1" applyProtection="1">
      <alignment vertical="center"/>
    </xf>
    <xf numFmtId="0" fontId="0" fillId="0" borderId="88" xfId="0" applyNumberFormat="1" applyBorder="1" applyAlignment="1">
      <alignment horizontal="center" vertical="center"/>
    </xf>
    <xf numFmtId="3" fontId="7" fillId="0" borderId="98" xfId="0" applyNumberFormat="1" applyFont="1" applyFill="1" applyBorder="1" applyAlignment="1" applyProtection="1">
      <alignment horizontal="left" vertical="center"/>
    </xf>
    <xf numFmtId="3" fontId="7" fillId="0" borderId="99" xfId="0" applyNumberFormat="1" applyFont="1" applyFill="1" applyBorder="1" applyAlignment="1" applyProtection="1">
      <alignment horizontal="left" vertical="center"/>
    </xf>
    <xf numFmtId="3" fontId="7" fillId="0" borderId="100" xfId="0" applyNumberFormat="1" applyFont="1" applyFill="1" applyBorder="1" applyAlignment="1" applyProtection="1">
      <alignment horizontal="left" vertical="center"/>
    </xf>
    <xf numFmtId="0" fontId="8" fillId="0" borderId="101" xfId="0" applyNumberFormat="1" applyFont="1" applyBorder="1" applyAlignment="1">
      <alignment horizontal="center" vertical="center"/>
    </xf>
    <xf numFmtId="0" fontId="7" fillId="0" borderId="102" xfId="0" applyNumberFormat="1" applyFont="1" applyFill="1" applyBorder="1" applyAlignment="1" applyProtection="1">
      <alignment horizontal="center" vertical="center" wrapText="1"/>
    </xf>
    <xf numFmtId="3" fontId="7" fillId="0" borderId="103" xfId="0" applyNumberFormat="1" applyFont="1" applyBorder="1">
      <alignment vertical="center"/>
    </xf>
    <xf numFmtId="3" fontId="7" fillId="0" borderId="104" xfId="0" applyNumberFormat="1" applyFont="1" applyBorder="1" applyAlignment="1">
      <alignment horizontal="right" vertical="center"/>
    </xf>
    <xf numFmtId="3" fontId="7" fillId="0" borderId="27" xfId="0" applyNumberFormat="1" applyFont="1" applyFill="1" applyBorder="1" applyAlignment="1" applyProtection="1">
      <alignment vertical="center"/>
    </xf>
    <xf numFmtId="3" fontId="7" fillId="0" borderId="105" xfId="0" applyNumberFormat="1" applyFont="1" applyFill="1" applyBorder="1" applyAlignment="1" applyProtection="1">
      <alignment vertical="center"/>
    </xf>
    <xf numFmtId="3" fontId="7" fillId="0" borderId="8" xfId="0" applyNumberFormat="1" applyFont="1" applyFill="1" applyBorder="1" applyAlignment="1" applyProtection="1">
      <alignment horizontal="left" vertical="center"/>
    </xf>
    <xf numFmtId="3" fontId="7" fillId="0" borderId="82" xfId="0" applyNumberFormat="1" applyFont="1" applyFill="1" applyBorder="1" applyAlignment="1" applyProtection="1">
      <alignment horizontal="left" vertical="center"/>
    </xf>
  </cellXfs>
  <cellStyles count="4">
    <cellStyle name="백분율" xfId="3" builtinId="5"/>
    <cellStyle name="쉼표 [0]" xfId="1" builtinId="6"/>
    <cellStyle name="표준" xfId="0" builtinId="0"/>
    <cellStyle name="표준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4"/>
  <sheetViews>
    <sheetView view="pageBreakPreview" zoomScale="80" zoomScaleSheetLayoutView="80" workbookViewId="0">
      <selection activeCell="A4" sqref="A4"/>
    </sheetView>
  </sheetViews>
  <sheetFormatPr defaultRowHeight="13.5" x14ac:dyDescent="0.15"/>
  <cols>
    <col min="1" max="1" width="121.44140625" customWidth="1"/>
  </cols>
  <sheetData>
    <row r="1" spans="1:1" ht="84.75" customHeight="1" x14ac:dyDescent="0.15">
      <c r="A1" s="1"/>
    </row>
    <row r="2" spans="1:1" ht="30" customHeight="1" x14ac:dyDescent="0.15">
      <c r="A2" s="40" t="s">
        <v>189</v>
      </c>
    </row>
    <row r="3" spans="1:1" ht="30" customHeight="1" x14ac:dyDescent="0.4">
      <c r="A3" s="41" t="s">
        <v>222</v>
      </c>
    </row>
    <row r="4" spans="1:1" ht="30" customHeight="1" x14ac:dyDescent="0.15">
      <c r="A4" s="2"/>
    </row>
    <row r="5" spans="1:1" ht="30" customHeight="1" x14ac:dyDescent="0.15">
      <c r="A5" s="2"/>
    </row>
    <row r="6" spans="1:1" ht="231" customHeight="1" x14ac:dyDescent="0.3">
      <c r="A6" s="60" t="s">
        <v>221</v>
      </c>
    </row>
    <row r="7" spans="1:1" ht="217.5" customHeight="1" x14ac:dyDescent="0.15">
      <c r="A7" s="2"/>
    </row>
    <row r="8" spans="1:1" ht="30" customHeight="1" x14ac:dyDescent="0.15">
      <c r="A8" s="3" t="s">
        <v>48</v>
      </c>
    </row>
    <row r="9" spans="1:1" ht="30" customHeight="1" x14ac:dyDescent="0.15">
      <c r="A9" s="4" t="s">
        <v>188</v>
      </c>
    </row>
    <row r="10" spans="1:1" x14ac:dyDescent="0.15">
      <c r="A10" s="1"/>
    </row>
    <row r="11" spans="1:1" ht="32.25" x14ac:dyDescent="0.15">
      <c r="A11" s="40"/>
    </row>
    <row r="12" spans="1:1" x14ac:dyDescent="0.15">
      <c r="A12" s="5"/>
    </row>
    <row r="13" spans="1:1" x14ac:dyDescent="0.15">
      <c r="A13" s="5"/>
    </row>
    <row r="14" spans="1:1" x14ac:dyDescent="0.15">
      <c r="A14" s="5"/>
    </row>
  </sheetData>
  <phoneticPr fontId="18" type="noConversion"/>
  <pageMargins left="0.74750000238418579" right="0.74750000238418579" top="0.98416668176651001" bottom="0.98416668176651001" header="0.51138889789581299" footer="0.51138889789581299"/>
  <pageSetup paperSize="9" scale="80" firstPageNumber="183" orientation="portrait" useFirstPageNumber="1" r:id="rId1"/>
  <rowBreaks count="1" manualBreakCount="1">
    <brk id="13" max="104857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0"/>
  <sheetViews>
    <sheetView zoomScaleNormal="100" zoomScaleSheetLayoutView="100" workbookViewId="0">
      <selection activeCell="A4" sqref="A4"/>
    </sheetView>
  </sheetViews>
  <sheetFormatPr defaultRowHeight="13.5" x14ac:dyDescent="0.15"/>
  <cols>
    <col min="1" max="1" width="71.77734375" customWidth="1"/>
  </cols>
  <sheetData>
    <row r="1" spans="1:1" ht="30" customHeight="1" x14ac:dyDescent="0.3">
      <c r="A1" s="51" t="s">
        <v>60</v>
      </c>
    </row>
    <row r="2" spans="1:1" ht="30" customHeight="1" x14ac:dyDescent="0.15">
      <c r="A2" s="52"/>
    </row>
    <row r="3" spans="1:1" ht="30" customHeight="1" x14ac:dyDescent="0.15">
      <c r="A3" s="53" t="s">
        <v>220</v>
      </c>
    </row>
    <row r="4" spans="1:1" ht="30" customHeight="1" x14ac:dyDescent="0.15">
      <c r="A4" s="53"/>
    </row>
    <row r="5" spans="1:1" ht="30" customHeight="1" x14ac:dyDescent="0.15">
      <c r="A5" s="205" t="s">
        <v>219</v>
      </c>
    </row>
    <row r="6" spans="1:1" ht="30" customHeight="1" x14ac:dyDescent="0.15">
      <c r="A6" s="53"/>
    </row>
    <row r="7" spans="1:1" ht="30" customHeight="1" x14ac:dyDescent="0.15">
      <c r="A7" s="53" t="s">
        <v>0</v>
      </c>
    </row>
    <row r="8" spans="1:1" ht="30" customHeight="1" x14ac:dyDescent="0.15">
      <c r="A8" s="53"/>
    </row>
    <row r="9" spans="1:1" ht="30" customHeight="1" x14ac:dyDescent="0.15">
      <c r="A9" s="53" t="s">
        <v>96</v>
      </c>
    </row>
    <row r="10" spans="1:1" ht="30" customHeight="1" x14ac:dyDescent="0.15">
      <c r="A10" s="53"/>
    </row>
    <row r="11" spans="1:1" ht="30" customHeight="1" x14ac:dyDescent="0.15">
      <c r="A11" s="53" t="s">
        <v>97</v>
      </c>
    </row>
    <row r="12" spans="1:1" ht="30" customHeight="1" x14ac:dyDescent="0.15">
      <c r="A12" s="53"/>
    </row>
    <row r="13" spans="1:1" ht="30" customHeight="1" x14ac:dyDescent="0.15">
      <c r="A13" s="53" t="s">
        <v>105</v>
      </c>
    </row>
    <row r="14" spans="1:1" ht="30" customHeight="1" x14ac:dyDescent="0.15">
      <c r="A14" s="53" t="s">
        <v>106</v>
      </c>
    </row>
    <row r="15" spans="1:1" ht="30" customHeight="1" x14ac:dyDescent="0.15">
      <c r="A15" s="53"/>
    </row>
    <row r="16" spans="1:1" ht="30" customHeight="1" x14ac:dyDescent="0.15">
      <c r="A16" s="53" t="s">
        <v>1</v>
      </c>
    </row>
    <row r="17" spans="1:1" ht="30" customHeight="1" x14ac:dyDescent="0.15">
      <c r="A17" s="52" t="s">
        <v>47</v>
      </c>
    </row>
    <row r="18" spans="1:1" ht="14.25" x14ac:dyDescent="0.15">
      <c r="A18" s="33"/>
    </row>
    <row r="19" spans="1:1" ht="14.25" x14ac:dyDescent="0.15">
      <c r="A19" s="34"/>
    </row>
    <row r="20" spans="1:1" ht="20.25" x14ac:dyDescent="0.25">
      <c r="A20" s="35"/>
    </row>
  </sheetData>
  <phoneticPr fontId="18" type="noConversion"/>
  <pageMargins left="1.1023622047244095" right="0.70866141732283472" top="0.74803149606299213" bottom="0.74803149606299213" header="0.31496062992125984" footer="0.31496062992125984"/>
  <pageSetup paperSize="9" scale="90" orientation="portrait" r:id="rId1"/>
  <headerFooter>
    <oddFooter>&amp;R&amp;"굴림,보통"&amp;9참좋은재가노인돌봄센터(2021.11.30)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4"/>
  <sheetViews>
    <sheetView view="pageBreakPreview" zoomScaleNormal="100" zoomScaleSheetLayoutView="100" workbookViewId="0">
      <selection activeCell="D15" sqref="D15"/>
    </sheetView>
  </sheetViews>
  <sheetFormatPr defaultRowHeight="13.5" x14ac:dyDescent="0.15"/>
  <cols>
    <col min="1" max="1" width="14.88671875" style="7" customWidth="1"/>
    <col min="2" max="2" width="15.88671875" style="7" customWidth="1"/>
    <col min="3" max="5" width="13.77734375" style="7" customWidth="1"/>
  </cols>
  <sheetData>
    <row r="1" spans="1:5" ht="39" customHeight="1" x14ac:dyDescent="0.15">
      <c r="A1" s="379" t="s">
        <v>216</v>
      </c>
      <c r="B1" s="380"/>
      <c r="C1" s="380"/>
      <c r="D1" s="380"/>
      <c r="E1" s="380"/>
    </row>
    <row r="2" spans="1:5" ht="19.5" customHeight="1" x14ac:dyDescent="0.15">
      <c r="A2" s="6"/>
      <c r="B2" s="6"/>
      <c r="C2" s="6"/>
      <c r="D2" s="6"/>
      <c r="E2" s="31" t="s">
        <v>50</v>
      </c>
    </row>
    <row r="3" spans="1:5" ht="21" customHeight="1" x14ac:dyDescent="0.15">
      <c r="A3" s="381" t="s">
        <v>65</v>
      </c>
      <c r="B3" s="382"/>
      <c r="C3" s="382"/>
      <c r="D3" s="382"/>
      <c r="E3" s="383"/>
    </row>
    <row r="4" spans="1:5" ht="21" customHeight="1" x14ac:dyDescent="0.15">
      <c r="A4" s="8" t="s">
        <v>26</v>
      </c>
      <c r="B4" s="9" t="s">
        <v>18</v>
      </c>
      <c r="C4" s="10" t="s">
        <v>217</v>
      </c>
      <c r="D4" s="11" t="s">
        <v>218</v>
      </c>
      <c r="E4" s="12" t="s">
        <v>55</v>
      </c>
    </row>
    <row r="5" spans="1:5" ht="21" customHeight="1" x14ac:dyDescent="0.15">
      <c r="A5" s="384" t="s">
        <v>59</v>
      </c>
      <c r="B5" s="385"/>
      <c r="C5" s="13">
        <f>C6+C7+C8+C9</f>
        <v>460337000</v>
      </c>
      <c r="D5" s="201">
        <f>D6+D7+D8+D9</f>
        <v>480804000</v>
      </c>
      <c r="E5" s="25">
        <f>D5-C5</f>
        <v>20467000</v>
      </c>
    </row>
    <row r="6" spans="1:5" ht="21" customHeight="1" x14ac:dyDescent="0.15">
      <c r="A6" s="36" t="s">
        <v>43</v>
      </c>
      <c r="B6" s="14" t="s">
        <v>43</v>
      </c>
      <c r="C6" s="15">
        <f>세입예산!D6</f>
        <v>25716000</v>
      </c>
      <c r="D6" s="202">
        <f>세입예산!E6</f>
        <v>24997440</v>
      </c>
      <c r="E6" s="16">
        <f>D6-C6</f>
        <v>-718560</v>
      </c>
    </row>
    <row r="7" spans="1:5" ht="21" customHeight="1" x14ac:dyDescent="0.15">
      <c r="A7" s="17" t="s">
        <v>39</v>
      </c>
      <c r="B7" s="14" t="s">
        <v>39</v>
      </c>
      <c r="C7" s="15">
        <f>세입예산!D14</f>
        <v>370079200</v>
      </c>
      <c r="D7" s="202">
        <f>세입예산!E14</f>
        <v>370799200</v>
      </c>
      <c r="E7" s="16">
        <f>D7-C7</f>
        <v>720000</v>
      </c>
    </row>
    <row r="8" spans="1:5" ht="21" customHeight="1" x14ac:dyDescent="0.15">
      <c r="A8" s="18" t="s">
        <v>4</v>
      </c>
      <c r="B8" s="19" t="s">
        <v>4</v>
      </c>
      <c r="C8" s="20">
        <f>세입예산!D28</f>
        <v>55630000</v>
      </c>
      <c r="D8" s="203">
        <f>세입예산!E28</f>
        <v>82095979</v>
      </c>
      <c r="E8" s="21">
        <f>D8-C8</f>
        <v>26465979</v>
      </c>
    </row>
    <row r="9" spans="1:5" ht="21" customHeight="1" x14ac:dyDescent="0.15">
      <c r="A9" s="54" t="s">
        <v>21</v>
      </c>
      <c r="B9" s="55" t="s">
        <v>21</v>
      </c>
      <c r="C9" s="56">
        <f>세입예산!D32</f>
        <v>8911800</v>
      </c>
      <c r="D9" s="204">
        <f>세입예산!E32</f>
        <v>2911381</v>
      </c>
      <c r="E9" s="22">
        <f>D9-C9</f>
        <v>-6000419</v>
      </c>
    </row>
    <row r="10" spans="1:5" ht="21" customHeight="1" x14ac:dyDescent="0.15">
      <c r="A10" s="45"/>
      <c r="B10" s="45"/>
      <c r="C10" s="46"/>
      <c r="D10" s="47"/>
      <c r="E10" s="48"/>
    </row>
    <row r="11" spans="1:5" ht="21" customHeight="1" x14ac:dyDescent="0.15">
      <c r="A11" s="49"/>
      <c r="B11" s="49"/>
      <c r="C11" s="49"/>
      <c r="D11" s="49"/>
      <c r="E11" s="30" t="s">
        <v>50</v>
      </c>
    </row>
    <row r="12" spans="1:5" ht="21" customHeight="1" x14ac:dyDescent="0.15">
      <c r="A12" s="381" t="s">
        <v>64</v>
      </c>
      <c r="B12" s="382"/>
      <c r="C12" s="382"/>
      <c r="D12" s="382"/>
      <c r="E12" s="383"/>
    </row>
    <row r="13" spans="1:5" ht="21" customHeight="1" x14ac:dyDescent="0.15">
      <c r="A13" s="8" t="s">
        <v>26</v>
      </c>
      <c r="B13" s="9" t="s">
        <v>18</v>
      </c>
      <c r="C13" s="10" t="s">
        <v>217</v>
      </c>
      <c r="D13" s="11" t="s">
        <v>218</v>
      </c>
      <c r="E13" s="12" t="s">
        <v>55</v>
      </c>
    </row>
    <row r="14" spans="1:5" ht="21" customHeight="1" x14ac:dyDescent="0.15">
      <c r="A14" s="23" t="s">
        <v>61</v>
      </c>
      <c r="B14" s="24"/>
      <c r="C14" s="13">
        <f>SUM(C15:C23)</f>
        <v>460337000</v>
      </c>
      <c r="D14" s="13">
        <f>SUM(D15:D23)</f>
        <v>480804000</v>
      </c>
      <c r="E14" s="25">
        <f t="shared" ref="E14:E23" si="0">D14-C14</f>
        <v>20467000</v>
      </c>
    </row>
    <row r="15" spans="1:5" ht="21" customHeight="1" x14ac:dyDescent="0.15">
      <c r="A15" s="386" t="s">
        <v>10</v>
      </c>
      <c r="B15" s="26" t="s">
        <v>53</v>
      </c>
      <c r="C15" s="27">
        <f>세출예산!D7</f>
        <v>350141530</v>
      </c>
      <c r="D15" s="27">
        <f>세출예산!E7</f>
        <v>365842570</v>
      </c>
      <c r="E15" s="58">
        <f t="shared" si="0"/>
        <v>15701040</v>
      </c>
    </row>
    <row r="16" spans="1:5" ht="21" customHeight="1" x14ac:dyDescent="0.15">
      <c r="A16" s="386"/>
      <c r="B16" s="26" t="s">
        <v>38</v>
      </c>
      <c r="C16" s="27">
        <f>세출예산!D35</f>
        <v>2600000</v>
      </c>
      <c r="D16" s="27">
        <f>세출예산!E35</f>
        <v>1700000</v>
      </c>
      <c r="E16" s="59">
        <f t="shared" si="0"/>
        <v>-900000</v>
      </c>
    </row>
    <row r="17" spans="1:5" ht="21" customHeight="1" x14ac:dyDescent="0.15">
      <c r="A17" s="386"/>
      <c r="B17" s="26" t="s">
        <v>57</v>
      </c>
      <c r="C17" s="27">
        <f>세출예산!D39</f>
        <v>49247000</v>
      </c>
      <c r="D17" s="27">
        <f>세출예산!E39</f>
        <v>26460000</v>
      </c>
      <c r="E17" s="59">
        <f t="shared" si="0"/>
        <v>-22787000</v>
      </c>
    </row>
    <row r="18" spans="1:5" ht="21" customHeight="1" x14ac:dyDescent="0.15">
      <c r="A18" s="17" t="s">
        <v>42</v>
      </c>
      <c r="B18" s="14" t="s">
        <v>62</v>
      </c>
      <c r="C18" s="27">
        <f>세출예산!D71</f>
        <v>7500000</v>
      </c>
      <c r="D18" s="27">
        <f>세출예산!E71</f>
        <v>7500000</v>
      </c>
      <c r="E18" s="59">
        <f t="shared" si="0"/>
        <v>0</v>
      </c>
    </row>
    <row r="19" spans="1:5" ht="24" customHeight="1" x14ac:dyDescent="0.15">
      <c r="A19" s="63" t="s">
        <v>19</v>
      </c>
      <c r="B19" s="57" t="s">
        <v>93</v>
      </c>
      <c r="C19" s="28">
        <f>세출예산!D76</f>
        <v>9350000</v>
      </c>
      <c r="D19" s="28">
        <f>세출예산!E76</f>
        <v>6950000</v>
      </c>
      <c r="E19" s="59">
        <f t="shared" si="0"/>
        <v>-2400000</v>
      </c>
    </row>
    <row r="20" spans="1:5" ht="21" customHeight="1" x14ac:dyDescent="0.15">
      <c r="A20" s="50" t="s">
        <v>11</v>
      </c>
      <c r="B20" s="14" t="s">
        <v>11</v>
      </c>
      <c r="C20" s="28">
        <f>세출예산!D89</f>
        <v>8000000</v>
      </c>
      <c r="D20" s="28">
        <f>세출예산!E89</f>
        <v>50000000</v>
      </c>
      <c r="E20" s="59">
        <f t="shared" si="0"/>
        <v>42000000</v>
      </c>
    </row>
    <row r="21" spans="1:5" ht="21" customHeight="1" x14ac:dyDescent="0.15">
      <c r="A21" s="44" t="s">
        <v>17</v>
      </c>
      <c r="B21" s="14" t="s">
        <v>17</v>
      </c>
      <c r="C21" s="28">
        <f>세출예산!D95</f>
        <v>1000000</v>
      </c>
      <c r="D21" s="28">
        <f>세출예산!E95</f>
        <v>200000</v>
      </c>
      <c r="E21" s="59">
        <f t="shared" si="0"/>
        <v>-800000</v>
      </c>
    </row>
    <row r="22" spans="1:5" ht="21" customHeight="1" x14ac:dyDescent="0.15">
      <c r="A22" s="43" t="s">
        <v>8</v>
      </c>
      <c r="B22" s="19" t="s">
        <v>8</v>
      </c>
      <c r="C22" s="28">
        <f>세출예산!D99</f>
        <v>12498470</v>
      </c>
      <c r="D22" s="28">
        <f>세출예산!E98</f>
        <v>22151430</v>
      </c>
      <c r="E22" s="59">
        <f t="shared" si="0"/>
        <v>9652960</v>
      </c>
    </row>
    <row r="23" spans="1:5" ht="27" customHeight="1" x14ac:dyDescent="0.15">
      <c r="A23" s="66" t="s">
        <v>95</v>
      </c>
      <c r="B23" s="65" t="s">
        <v>94</v>
      </c>
      <c r="C23" s="29">
        <f>세출예산!D102</f>
        <v>20000000</v>
      </c>
      <c r="D23" s="29">
        <f>세출예산!E102</f>
        <v>0</v>
      </c>
      <c r="E23" s="32">
        <f t="shared" si="0"/>
        <v>-20000000</v>
      </c>
    </row>
    <row r="24" spans="1:5" x14ac:dyDescent="0.15">
      <c r="E24" s="329"/>
    </row>
  </sheetData>
  <mergeCells count="5">
    <mergeCell ref="A1:E1"/>
    <mergeCell ref="A3:E3"/>
    <mergeCell ref="A5:B5"/>
    <mergeCell ref="A12:E12"/>
    <mergeCell ref="A15:A17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firstPageNumber="2" orientation="portrait" useFirstPageNumber="1" r:id="rId1"/>
  <headerFooter>
    <oddFooter>&amp;R&amp;"굴림,보통"&amp;9참좋은재가노인돌봄센터(2021.11.30)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0"/>
  <sheetViews>
    <sheetView showGridLines="0" view="pageBreakPreview" zoomScaleNormal="100" zoomScaleSheetLayoutView="100" workbookViewId="0">
      <pane ySplit="4" topLeftCell="A5" activePane="bottomLeft" state="frozen"/>
      <selection pane="bottomLeft" activeCell="A28" sqref="A28:Q28"/>
    </sheetView>
  </sheetViews>
  <sheetFormatPr defaultRowHeight="13.5" x14ac:dyDescent="0.15"/>
  <cols>
    <col min="1" max="1" width="8.77734375" style="278" customWidth="1"/>
    <col min="2" max="2" width="9" style="278" customWidth="1"/>
    <col min="3" max="3" width="11.5546875" style="278" customWidth="1"/>
    <col min="4" max="4" width="12.33203125" style="278" customWidth="1"/>
    <col min="5" max="5" width="11.77734375" style="278" customWidth="1"/>
    <col min="6" max="6" width="11.21875" style="278" customWidth="1"/>
    <col min="7" max="7" width="8.6640625" style="279" customWidth="1"/>
    <col min="8" max="8" width="25" style="278" customWidth="1"/>
    <col min="9" max="9" width="8.33203125" style="278" customWidth="1"/>
    <col min="10" max="10" width="3.21875" style="278" customWidth="1"/>
    <col min="11" max="11" width="2.109375" style="278" customWidth="1"/>
    <col min="12" max="12" width="6" style="278" customWidth="1"/>
    <col min="13" max="14" width="1.88671875" style="278" customWidth="1"/>
    <col min="15" max="15" width="3.109375" style="278" customWidth="1"/>
    <col min="16" max="16" width="3.33203125" style="278" customWidth="1"/>
    <col min="17" max="17" width="12.109375" style="278" customWidth="1"/>
    <col min="18" max="18" width="10.109375" style="278" bestFit="1" customWidth="1"/>
    <col min="19" max="19" width="10.44140625" bestFit="1" customWidth="1"/>
    <col min="22" max="22" width="9.88671875" style="328" bestFit="1" customWidth="1"/>
  </cols>
  <sheetData>
    <row r="1" spans="1:22" s="67" customFormat="1" ht="20.100000000000001" customHeight="1" x14ac:dyDescent="0.15">
      <c r="A1" s="387" t="s">
        <v>223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388"/>
      <c r="P1" s="388"/>
      <c r="Q1" s="282"/>
      <c r="R1" s="215"/>
      <c r="V1" s="328"/>
    </row>
    <row r="2" spans="1:22" s="67" customFormat="1" ht="20.100000000000001" customHeight="1" x14ac:dyDescent="0.15">
      <c r="A2" s="283"/>
      <c r="B2" s="273"/>
      <c r="C2" s="273"/>
      <c r="D2" s="273"/>
      <c r="E2" s="273"/>
      <c r="F2" s="273"/>
      <c r="G2" s="284"/>
      <c r="H2" s="273"/>
      <c r="I2" s="273"/>
      <c r="J2" s="273"/>
      <c r="K2" s="273"/>
      <c r="L2" s="403" t="s">
        <v>66</v>
      </c>
      <c r="M2" s="404"/>
      <c r="N2" s="404"/>
      <c r="O2" s="404"/>
      <c r="P2" s="404"/>
      <c r="Q2" s="405"/>
      <c r="R2" s="215"/>
      <c r="V2" s="328"/>
    </row>
    <row r="3" spans="1:22" s="67" customFormat="1" ht="20.100000000000001" customHeight="1" x14ac:dyDescent="0.15">
      <c r="A3" s="389" t="s">
        <v>33</v>
      </c>
      <c r="B3" s="390"/>
      <c r="C3" s="391"/>
      <c r="D3" s="392" t="s">
        <v>209</v>
      </c>
      <c r="E3" s="392" t="s">
        <v>210</v>
      </c>
      <c r="F3" s="413" t="s">
        <v>55</v>
      </c>
      <c r="G3" s="391"/>
      <c r="H3" s="397" t="s">
        <v>44</v>
      </c>
      <c r="I3" s="398"/>
      <c r="J3" s="398"/>
      <c r="K3" s="398"/>
      <c r="L3" s="398"/>
      <c r="M3" s="398"/>
      <c r="N3" s="398"/>
      <c r="O3" s="398"/>
      <c r="P3" s="398"/>
      <c r="Q3" s="399"/>
      <c r="R3" s="215"/>
      <c r="V3" s="328"/>
    </row>
    <row r="4" spans="1:22" s="67" customFormat="1" ht="20.100000000000001" customHeight="1" thickBot="1" x14ac:dyDescent="0.2">
      <c r="A4" s="68" t="s">
        <v>29</v>
      </c>
      <c r="B4" s="69" t="s">
        <v>22</v>
      </c>
      <c r="C4" s="69" t="s">
        <v>6</v>
      </c>
      <c r="D4" s="393"/>
      <c r="E4" s="393"/>
      <c r="F4" s="147" t="s">
        <v>5</v>
      </c>
      <c r="G4" s="70" t="s">
        <v>25</v>
      </c>
      <c r="H4" s="400"/>
      <c r="I4" s="401"/>
      <c r="J4" s="401"/>
      <c r="K4" s="401"/>
      <c r="L4" s="401"/>
      <c r="M4" s="401"/>
      <c r="N4" s="401"/>
      <c r="O4" s="401"/>
      <c r="P4" s="401"/>
      <c r="Q4" s="402"/>
      <c r="R4" s="215"/>
      <c r="S4" s="309">
        <f>E6+E14</f>
        <v>395796640</v>
      </c>
      <c r="V4" s="328"/>
    </row>
    <row r="5" spans="1:22" s="67" customFormat="1" ht="20.100000000000001" customHeight="1" thickTop="1" x14ac:dyDescent="0.15">
      <c r="A5" s="406" t="s">
        <v>32</v>
      </c>
      <c r="B5" s="407"/>
      <c r="C5" s="408"/>
      <c r="D5" s="71">
        <f>D6+D14+D28+D32</f>
        <v>460337000</v>
      </c>
      <c r="E5" s="150">
        <f>E6+E14+E28+E32</f>
        <v>480804000</v>
      </c>
      <c r="F5" s="158">
        <f>E5-D5</f>
        <v>20467000</v>
      </c>
      <c r="G5" s="72">
        <f>E5/D5*100</f>
        <v>104.44609058146533</v>
      </c>
      <c r="H5" s="73"/>
      <c r="I5" s="74"/>
      <c r="J5" s="74"/>
      <c r="K5" s="74"/>
      <c r="L5" s="74"/>
      <c r="M5" s="74"/>
      <c r="N5" s="74"/>
      <c r="O5" s="74"/>
      <c r="P5" s="75"/>
      <c r="Q5" s="76"/>
      <c r="R5" s="215"/>
      <c r="V5" s="328"/>
    </row>
    <row r="6" spans="1:22" s="67" customFormat="1" ht="20.100000000000001" customHeight="1" x14ac:dyDescent="0.15">
      <c r="A6" s="394" t="s">
        <v>69</v>
      </c>
      <c r="B6" s="409"/>
      <c r="C6" s="396"/>
      <c r="D6" s="77">
        <f>D7</f>
        <v>25716000</v>
      </c>
      <c r="E6" s="151">
        <f>E7</f>
        <v>24997440</v>
      </c>
      <c r="F6" s="77">
        <f>E6-D6</f>
        <v>-718560</v>
      </c>
      <c r="G6" s="72">
        <f>E6/D6*100</f>
        <v>97.205786280914609</v>
      </c>
      <c r="H6" s="78"/>
      <c r="I6" s="79"/>
      <c r="J6" s="79"/>
      <c r="K6" s="79"/>
      <c r="L6" s="79"/>
      <c r="M6" s="79"/>
      <c r="N6" s="79"/>
      <c r="O6" s="79"/>
      <c r="P6" s="80"/>
      <c r="Q6" s="81"/>
      <c r="R6" s="215"/>
      <c r="V6" s="328"/>
    </row>
    <row r="7" spans="1:22" s="67" customFormat="1" ht="20.100000000000001" customHeight="1" x14ac:dyDescent="0.15">
      <c r="A7" s="410"/>
      <c r="B7" s="411" t="s">
        <v>70</v>
      </c>
      <c r="C7" s="396"/>
      <c r="D7" s="82">
        <f>D8</f>
        <v>25716000</v>
      </c>
      <c r="E7" s="152">
        <f>E8</f>
        <v>24997440</v>
      </c>
      <c r="F7" s="77">
        <f>E7-D7</f>
        <v>-718560</v>
      </c>
      <c r="G7" s="72">
        <f>E7/D7*100</f>
        <v>97.205786280914609</v>
      </c>
      <c r="H7" s="78"/>
      <c r="I7" s="79"/>
      <c r="J7" s="79"/>
      <c r="K7" s="79"/>
      <c r="L7" s="79"/>
      <c r="M7" s="79"/>
      <c r="N7" s="79"/>
      <c r="O7" s="79"/>
      <c r="P7" s="80"/>
      <c r="Q7" s="81"/>
      <c r="R7" s="215"/>
      <c r="V7" s="328"/>
    </row>
    <row r="8" spans="1:22" s="67" customFormat="1" ht="20.100000000000001" customHeight="1" x14ac:dyDescent="0.15">
      <c r="A8" s="410"/>
      <c r="B8" s="412"/>
      <c r="C8" s="210" t="s">
        <v>71</v>
      </c>
      <c r="D8" s="83">
        <v>25716000</v>
      </c>
      <c r="E8" s="153">
        <f>SUM(Q9:Q13)</f>
        <v>24997440</v>
      </c>
      <c r="F8" s="156">
        <f>E8-D8</f>
        <v>-718560</v>
      </c>
      <c r="G8" s="157">
        <f>E8/D8*100</f>
        <v>97.205786280914609</v>
      </c>
      <c r="H8" s="85" t="s">
        <v>43</v>
      </c>
      <c r="I8" s="86"/>
      <c r="J8" s="86"/>
      <c r="K8" s="86"/>
      <c r="L8" s="86"/>
      <c r="M8" s="86"/>
      <c r="N8" s="86"/>
      <c r="O8" s="86"/>
      <c r="P8" s="87"/>
      <c r="Q8" s="88"/>
      <c r="R8" s="215"/>
      <c r="V8" s="328"/>
    </row>
    <row r="9" spans="1:22" s="67" customFormat="1" ht="20.100000000000001" customHeight="1" x14ac:dyDescent="0.15">
      <c r="A9" s="410"/>
      <c r="B9" s="412"/>
      <c r="C9" s="333"/>
      <c r="D9" s="107"/>
      <c r="E9" s="89"/>
      <c r="F9" s="90"/>
      <c r="G9" s="91"/>
      <c r="H9" s="159" t="s">
        <v>206</v>
      </c>
      <c r="I9" s="140">
        <v>151200</v>
      </c>
      <c r="J9" s="140" t="s">
        <v>20</v>
      </c>
      <c r="K9" s="140" t="s">
        <v>27</v>
      </c>
      <c r="L9" s="140">
        <v>11</v>
      </c>
      <c r="M9" s="140" t="s">
        <v>28</v>
      </c>
      <c r="N9" s="140" t="s">
        <v>14</v>
      </c>
      <c r="O9" s="140">
        <v>12</v>
      </c>
      <c r="P9" s="167" t="s">
        <v>23</v>
      </c>
      <c r="Q9" s="160">
        <f t="shared" ref="Q9:Q11" si="0">I9*L9*O9</f>
        <v>19958400</v>
      </c>
      <c r="R9" s="215"/>
      <c r="S9" s="67">
        <v>7560</v>
      </c>
      <c r="T9" s="67">
        <v>20</v>
      </c>
      <c r="U9" s="67">
        <f>S9*T9</f>
        <v>151200</v>
      </c>
      <c r="V9" s="330">
        <v>0.15</v>
      </c>
    </row>
    <row r="10" spans="1:22" s="67" customFormat="1" ht="20.100000000000001" customHeight="1" x14ac:dyDescent="0.15">
      <c r="A10" s="410"/>
      <c r="B10" s="412"/>
      <c r="C10" s="209"/>
      <c r="D10" s="95"/>
      <c r="E10" s="154"/>
      <c r="F10" s="90"/>
      <c r="G10" s="91"/>
      <c r="H10" s="159" t="s">
        <v>204</v>
      </c>
      <c r="I10" s="140">
        <v>90720</v>
      </c>
      <c r="J10" s="140" t="s">
        <v>20</v>
      </c>
      <c r="K10" s="140" t="s">
        <v>27</v>
      </c>
      <c r="L10" s="166">
        <v>1</v>
      </c>
      <c r="M10" s="140" t="s">
        <v>28</v>
      </c>
      <c r="N10" s="140" t="s">
        <v>14</v>
      </c>
      <c r="O10" s="140">
        <v>12</v>
      </c>
      <c r="P10" s="167" t="s">
        <v>23</v>
      </c>
      <c r="Q10" s="160">
        <f t="shared" si="0"/>
        <v>1088640</v>
      </c>
      <c r="R10" s="215"/>
      <c r="S10" s="67">
        <v>4530</v>
      </c>
      <c r="T10" s="67" t="e">
        <f>#REF!*S10</f>
        <v>#REF!</v>
      </c>
      <c r="V10" s="330">
        <v>0.09</v>
      </c>
    </row>
    <row r="11" spans="1:22" s="67" customFormat="1" ht="20.100000000000001" customHeight="1" x14ac:dyDescent="0.15">
      <c r="A11" s="410"/>
      <c r="B11" s="412"/>
      <c r="C11" s="333"/>
      <c r="D11" s="107"/>
      <c r="E11" s="89"/>
      <c r="F11" s="90"/>
      <c r="G11" s="96"/>
      <c r="H11" s="159" t="s">
        <v>207</v>
      </c>
      <c r="I11" s="140">
        <v>60480</v>
      </c>
      <c r="J11" s="140" t="s">
        <v>20</v>
      </c>
      <c r="K11" s="140" t="s">
        <v>27</v>
      </c>
      <c r="L11" s="166">
        <v>5</v>
      </c>
      <c r="M11" s="140" t="s">
        <v>28</v>
      </c>
      <c r="N11" s="140" t="s">
        <v>14</v>
      </c>
      <c r="O11" s="140">
        <v>12</v>
      </c>
      <c r="P11" s="167" t="s">
        <v>23</v>
      </c>
      <c r="Q11" s="160">
        <f t="shared" si="0"/>
        <v>3628800</v>
      </c>
      <c r="R11" s="215"/>
      <c r="S11" s="67">
        <v>3020</v>
      </c>
      <c r="T11" s="67" t="e">
        <f>S11*#REF!</f>
        <v>#REF!</v>
      </c>
      <c r="V11" s="330">
        <v>0.06</v>
      </c>
    </row>
    <row r="12" spans="1:22" s="67" customFormat="1" ht="20.100000000000001" customHeight="1" x14ac:dyDescent="0.15">
      <c r="A12" s="410"/>
      <c r="B12" s="412"/>
      <c r="C12" s="335"/>
      <c r="D12" s="107"/>
      <c r="E12" s="89"/>
      <c r="F12" s="90"/>
      <c r="G12" s="96"/>
      <c r="H12" s="159" t="s">
        <v>205</v>
      </c>
      <c r="I12" s="140">
        <v>26800</v>
      </c>
      <c r="J12" s="140" t="s">
        <v>20</v>
      </c>
      <c r="K12" s="140" t="s">
        <v>27</v>
      </c>
      <c r="L12" s="140">
        <v>1</v>
      </c>
      <c r="M12" s="140" t="s">
        <v>28</v>
      </c>
      <c r="N12" s="140" t="s">
        <v>14</v>
      </c>
      <c r="O12" s="140">
        <v>12</v>
      </c>
      <c r="P12" s="167" t="s">
        <v>23</v>
      </c>
      <c r="Q12" s="160">
        <f t="shared" ref="Q12" si="1">I12*L12*O12</f>
        <v>321600</v>
      </c>
      <c r="R12" s="215"/>
      <c r="S12" s="67">
        <v>1340</v>
      </c>
      <c r="T12" s="67" t="e">
        <f>S12*#REF!</f>
        <v>#REF!</v>
      </c>
      <c r="V12" s="328" t="s">
        <v>191</v>
      </c>
    </row>
    <row r="13" spans="1:22" s="67" customFormat="1" ht="20.100000000000001" customHeight="1" x14ac:dyDescent="0.15">
      <c r="A13" s="410"/>
      <c r="B13" s="412"/>
      <c r="C13" s="209"/>
      <c r="D13" s="107"/>
      <c r="E13" s="89"/>
      <c r="F13" s="90"/>
      <c r="G13" s="96"/>
      <c r="H13" s="159" t="s">
        <v>208</v>
      </c>
      <c r="I13" s="140"/>
      <c r="J13" s="140"/>
      <c r="K13" s="140"/>
      <c r="L13" s="140"/>
      <c r="M13" s="140"/>
      <c r="N13" s="140"/>
      <c r="O13" s="140"/>
      <c r="P13" s="167"/>
      <c r="Q13" s="160"/>
      <c r="R13" s="215"/>
      <c r="S13" s="67">
        <v>1340</v>
      </c>
      <c r="T13" s="67" t="e">
        <f>S13*#REF!</f>
        <v>#REF!</v>
      </c>
      <c r="V13" s="328" t="s">
        <v>191</v>
      </c>
    </row>
    <row r="14" spans="1:22" s="67" customFormat="1" ht="20.100000000000001" customHeight="1" x14ac:dyDescent="0.15">
      <c r="A14" s="395" t="s">
        <v>72</v>
      </c>
      <c r="B14" s="386"/>
      <c r="C14" s="386"/>
      <c r="D14" s="123">
        <f>D15</f>
        <v>370079200</v>
      </c>
      <c r="E14" s="336">
        <f>E15</f>
        <v>370799200</v>
      </c>
      <c r="F14" s="77">
        <f>E14-D14</f>
        <v>720000</v>
      </c>
      <c r="G14" s="72">
        <f>E14/D14*100</f>
        <v>100.19455294974698</v>
      </c>
      <c r="H14" s="268"/>
      <c r="I14" s="164"/>
      <c r="J14" s="164"/>
      <c r="K14" s="164"/>
      <c r="L14" s="164"/>
      <c r="M14" s="164"/>
      <c r="N14" s="164"/>
      <c r="O14" s="164"/>
      <c r="P14" s="185"/>
      <c r="Q14" s="193"/>
      <c r="R14" s="215"/>
      <c r="V14" s="328"/>
    </row>
    <row r="15" spans="1:22" s="67" customFormat="1" ht="20.100000000000001" customHeight="1" x14ac:dyDescent="0.15">
      <c r="A15" s="102"/>
      <c r="B15" s="414" t="s">
        <v>72</v>
      </c>
      <c r="C15" s="396"/>
      <c r="D15" s="97">
        <f>D16+D26</f>
        <v>370079200</v>
      </c>
      <c r="E15" s="155">
        <f>E16+E26</f>
        <v>370799200</v>
      </c>
      <c r="F15" s="97">
        <f>F16+F26</f>
        <v>720000</v>
      </c>
      <c r="G15" s="289">
        <f>E15/D15*100</f>
        <v>100.19455294974698</v>
      </c>
      <c r="H15" s="168"/>
      <c r="I15" s="145"/>
      <c r="J15" s="164"/>
      <c r="K15" s="164"/>
      <c r="L15" s="164"/>
      <c r="M15" s="164"/>
      <c r="N15" s="145"/>
      <c r="O15" s="145"/>
      <c r="P15" s="169"/>
      <c r="Q15" s="193"/>
      <c r="R15" s="215"/>
      <c r="U15" s="67">
        <v>42840</v>
      </c>
      <c r="V15" s="328"/>
    </row>
    <row r="16" spans="1:22" s="67" customFormat="1" ht="20.100000000000001" customHeight="1" x14ac:dyDescent="0.15">
      <c r="A16" s="102"/>
      <c r="B16" s="103"/>
      <c r="C16" s="209" t="s">
        <v>51</v>
      </c>
      <c r="D16" s="83">
        <v>337079200</v>
      </c>
      <c r="E16" s="153">
        <f>Q16+Q22+Q24</f>
        <v>337799200</v>
      </c>
      <c r="F16" s="84">
        <f>E16-D16</f>
        <v>720000</v>
      </c>
      <c r="G16" s="290">
        <f>E16/D16*100</f>
        <v>100.21359965254457</v>
      </c>
      <c r="H16" s="179" t="s">
        <v>115</v>
      </c>
      <c r="I16" s="180"/>
      <c r="J16" s="180"/>
      <c r="K16" s="180"/>
      <c r="L16" s="180"/>
      <c r="M16" s="180"/>
      <c r="N16" s="180"/>
      <c r="O16" s="180"/>
      <c r="P16" s="181"/>
      <c r="Q16" s="291">
        <f>SUM(Q17:Q21)</f>
        <v>331159200</v>
      </c>
      <c r="R16" s="215"/>
      <c r="U16" s="67">
        <v>20</v>
      </c>
      <c r="V16" s="328">
        <f>U15*U16</f>
        <v>856800</v>
      </c>
    </row>
    <row r="17" spans="1:22" s="67" customFormat="1" ht="20.100000000000001" customHeight="1" x14ac:dyDescent="0.15">
      <c r="A17" s="102"/>
      <c r="B17" s="103"/>
      <c r="C17" s="209"/>
      <c r="D17" s="107"/>
      <c r="E17" s="89"/>
      <c r="F17" s="90"/>
      <c r="G17" s="91"/>
      <c r="H17" s="159" t="s">
        <v>110</v>
      </c>
      <c r="I17" s="140">
        <v>856800</v>
      </c>
      <c r="J17" s="140" t="s">
        <v>20</v>
      </c>
      <c r="K17" s="140" t="s">
        <v>14</v>
      </c>
      <c r="L17" s="140">
        <v>11</v>
      </c>
      <c r="M17" s="140" t="s">
        <v>28</v>
      </c>
      <c r="N17" s="140" t="s">
        <v>14</v>
      </c>
      <c r="O17" s="140">
        <v>12</v>
      </c>
      <c r="P17" s="167" t="s">
        <v>23</v>
      </c>
      <c r="Q17" s="160">
        <f t="shared" ref="Q17:Q21" si="2">I17*L17*O17</f>
        <v>113097600</v>
      </c>
      <c r="R17" s="215"/>
      <c r="V17" s="328"/>
    </row>
    <row r="18" spans="1:22" s="67" customFormat="1" ht="20.100000000000001" customHeight="1" x14ac:dyDescent="0.15">
      <c r="A18" s="102"/>
      <c r="B18" s="103"/>
      <c r="C18" s="209"/>
      <c r="D18" s="107"/>
      <c r="E18" s="89"/>
      <c r="F18" s="90"/>
      <c r="G18" s="91"/>
      <c r="H18" s="159" t="s">
        <v>111</v>
      </c>
      <c r="I18" s="140">
        <v>917400</v>
      </c>
      <c r="J18" s="140" t="s">
        <v>20</v>
      </c>
      <c r="K18" s="140" t="s">
        <v>14</v>
      </c>
      <c r="L18" s="166">
        <v>1</v>
      </c>
      <c r="M18" s="140" t="s">
        <v>28</v>
      </c>
      <c r="N18" s="140" t="s">
        <v>14</v>
      </c>
      <c r="O18" s="140">
        <v>12</v>
      </c>
      <c r="P18" s="167" t="s">
        <v>23</v>
      </c>
      <c r="Q18" s="160">
        <f t="shared" si="2"/>
        <v>11008800</v>
      </c>
      <c r="R18" s="215"/>
      <c r="U18" s="67">
        <v>45870</v>
      </c>
      <c r="V18" s="328"/>
    </row>
    <row r="19" spans="1:22" s="67" customFormat="1" ht="20.100000000000001" customHeight="1" x14ac:dyDescent="0.15">
      <c r="A19" s="102"/>
      <c r="B19" s="103"/>
      <c r="C19" s="209"/>
      <c r="D19" s="107"/>
      <c r="E19" s="89"/>
      <c r="F19" s="90"/>
      <c r="G19" s="91"/>
      <c r="H19" s="159" t="s">
        <v>112</v>
      </c>
      <c r="I19" s="140">
        <v>947520</v>
      </c>
      <c r="J19" s="140" t="s">
        <v>20</v>
      </c>
      <c r="K19" s="140" t="s">
        <v>14</v>
      </c>
      <c r="L19" s="166">
        <v>5</v>
      </c>
      <c r="M19" s="140" t="s">
        <v>28</v>
      </c>
      <c r="N19" s="140" t="s">
        <v>14</v>
      </c>
      <c r="O19" s="140">
        <v>12</v>
      </c>
      <c r="P19" s="167" t="s">
        <v>23</v>
      </c>
      <c r="Q19" s="160">
        <f t="shared" si="2"/>
        <v>56851200</v>
      </c>
      <c r="R19" s="215"/>
      <c r="U19" s="67">
        <v>20</v>
      </c>
      <c r="V19" s="328">
        <f>U18*U19</f>
        <v>917400</v>
      </c>
    </row>
    <row r="20" spans="1:22" s="67" customFormat="1" ht="20.100000000000001" customHeight="1" x14ac:dyDescent="0.15">
      <c r="A20" s="102"/>
      <c r="B20" s="103"/>
      <c r="C20" s="209"/>
      <c r="D20" s="107"/>
      <c r="E20" s="89"/>
      <c r="F20" s="90"/>
      <c r="G20" s="91"/>
      <c r="H20" s="159" t="s">
        <v>113</v>
      </c>
      <c r="I20" s="140">
        <v>420800</v>
      </c>
      <c r="J20" s="140" t="s">
        <v>20</v>
      </c>
      <c r="K20" s="140" t="s">
        <v>14</v>
      </c>
      <c r="L20" s="140">
        <v>1</v>
      </c>
      <c r="M20" s="140" t="s">
        <v>28</v>
      </c>
      <c r="N20" s="140" t="s">
        <v>14</v>
      </c>
      <c r="O20" s="140">
        <v>12</v>
      </c>
      <c r="P20" s="167" t="s">
        <v>23</v>
      </c>
      <c r="Q20" s="160">
        <f t="shared" si="2"/>
        <v>5049600</v>
      </c>
      <c r="R20" s="215"/>
      <c r="U20" s="67">
        <v>47380</v>
      </c>
      <c r="V20" s="328"/>
    </row>
    <row r="21" spans="1:22" s="67" customFormat="1" ht="20.100000000000001" customHeight="1" x14ac:dyDescent="0.15">
      <c r="A21" s="102"/>
      <c r="B21" s="103"/>
      <c r="C21" s="209"/>
      <c r="D21" s="107"/>
      <c r="E21" s="89"/>
      <c r="F21" s="90"/>
      <c r="G21" s="91"/>
      <c r="H21" s="159" t="s">
        <v>114</v>
      </c>
      <c r="I21" s="140">
        <v>1008000</v>
      </c>
      <c r="J21" s="140" t="s">
        <v>20</v>
      </c>
      <c r="K21" s="140" t="s">
        <v>14</v>
      </c>
      <c r="L21" s="166">
        <v>12</v>
      </c>
      <c r="M21" s="140" t="s">
        <v>28</v>
      </c>
      <c r="N21" s="140" t="s">
        <v>14</v>
      </c>
      <c r="O21" s="140">
        <v>12</v>
      </c>
      <c r="P21" s="167" t="s">
        <v>73</v>
      </c>
      <c r="Q21" s="160">
        <f t="shared" si="2"/>
        <v>145152000</v>
      </c>
      <c r="R21" s="215"/>
      <c r="U21" s="67">
        <v>20</v>
      </c>
      <c r="V21" s="328">
        <f>U20*U21</f>
        <v>947600</v>
      </c>
    </row>
    <row r="22" spans="1:22" s="67" customFormat="1" ht="20.100000000000001" customHeight="1" x14ac:dyDescent="0.15">
      <c r="A22" s="102"/>
      <c r="B22" s="103"/>
      <c r="C22" s="209"/>
      <c r="D22" s="107"/>
      <c r="E22" s="89"/>
      <c r="F22" s="90"/>
      <c r="G22" s="91"/>
      <c r="H22" s="159" t="s">
        <v>116</v>
      </c>
      <c r="I22" s="140"/>
      <c r="J22" s="140"/>
      <c r="K22" s="140"/>
      <c r="L22" s="140"/>
      <c r="M22" s="140"/>
      <c r="N22" s="140"/>
      <c r="O22" s="140"/>
      <c r="P22" s="167"/>
      <c r="Q22" s="160">
        <f>Q23</f>
        <v>4800000</v>
      </c>
      <c r="R22" s="215"/>
      <c r="V22" s="328"/>
    </row>
    <row r="23" spans="1:22" s="67" customFormat="1" ht="20.100000000000001" customHeight="1" x14ac:dyDescent="0.15">
      <c r="A23" s="102"/>
      <c r="B23" s="103"/>
      <c r="C23" s="209"/>
      <c r="D23" s="107"/>
      <c r="E23" s="89"/>
      <c r="F23" s="90"/>
      <c r="G23" s="91"/>
      <c r="H23" s="159" t="s">
        <v>118</v>
      </c>
      <c r="I23" s="140">
        <v>400000</v>
      </c>
      <c r="J23" s="140" t="s">
        <v>20</v>
      </c>
      <c r="K23" s="140" t="s">
        <v>99</v>
      </c>
      <c r="L23" s="140">
        <v>12</v>
      </c>
      <c r="M23" s="140" t="s">
        <v>73</v>
      </c>
      <c r="N23" s="140"/>
      <c r="O23" s="140"/>
      <c r="P23" s="167"/>
      <c r="Q23" s="160">
        <f>I23*L23</f>
        <v>4800000</v>
      </c>
      <c r="R23" s="215"/>
      <c r="V23" s="328"/>
    </row>
    <row r="24" spans="1:22" s="67" customFormat="1" ht="20.100000000000001" customHeight="1" x14ac:dyDescent="0.15">
      <c r="A24" s="102"/>
      <c r="B24" s="103"/>
      <c r="C24" s="209"/>
      <c r="D24" s="107"/>
      <c r="E24" s="89"/>
      <c r="F24" s="90"/>
      <c r="G24" s="91"/>
      <c r="H24" s="159" t="s">
        <v>117</v>
      </c>
      <c r="I24" s="140"/>
      <c r="J24" s="140"/>
      <c r="K24" s="140"/>
      <c r="L24" s="140"/>
      <c r="M24" s="140"/>
      <c r="N24" s="140"/>
      <c r="O24" s="140"/>
      <c r="P24" s="167"/>
      <c r="Q24" s="160">
        <f>Q25</f>
        <v>1840000</v>
      </c>
      <c r="R24" s="215"/>
      <c r="V24" s="328"/>
    </row>
    <row r="25" spans="1:22" s="67" customFormat="1" ht="20.100000000000001" customHeight="1" x14ac:dyDescent="0.15">
      <c r="A25" s="102"/>
      <c r="B25" s="103"/>
      <c r="C25" s="349"/>
      <c r="D25" s="107"/>
      <c r="E25" s="89"/>
      <c r="F25" s="90"/>
      <c r="G25" s="91"/>
      <c r="H25" s="159" t="s">
        <v>119</v>
      </c>
      <c r="I25" s="140">
        <v>92000</v>
      </c>
      <c r="J25" s="140" t="s">
        <v>98</v>
      </c>
      <c r="K25" s="140" t="s">
        <v>99</v>
      </c>
      <c r="L25" s="140">
        <v>20</v>
      </c>
      <c r="M25" s="140" t="s">
        <v>100</v>
      </c>
      <c r="N25" s="140"/>
      <c r="O25" s="140"/>
      <c r="P25" s="167"/>
      <c r="Q25" s="160">
        <f>I25*L25</f>
        <v>1840000</v>
      </c>
      <c r="R25" s="215"/>
      <c r="V25" s="328"/>
    </row>
    <row r="26" spans="1:22" s="67" customFormat="1" ht="20.100000000000001" customHeight="1" x14ac:dyDescent="0.15">
      <c r="A26" s="102"/>
      <c r="B26" s="103"/>
      <c r="C26" s="351" t="s">
        <v>74</v>
      </c>
      <c r="D26" s="83">
        <v>33000000</v>
      </c>
      <c r="E26" s="153">
        <f>Q26</f>
        <v>33000000</v>
      </c>
      <c r="F26" s="84">
        <f>E26-D26</f>
        <v>0</v>
      </c>
      <c r="G26" s="290">
        <f>E26/D26*100</f>
        <v>100</v>
      </c>
      <c r="H26" s="85" t="s">
        <v>74</v>
      </c>
      <c r="I26" s="86"/>
      <c r="J26" s="86"/>
      <c r="K26" s="86"/>
      <c r="L26" s="358"/>
      <c r="M26" s="86"/>
      <c r="N26" s="86"/>
      <c r="O26" s="86"/>
      <c r="P26" s="87"/>
      <c r="Q26" s="62">
        <f>Q27</f>
        <v>33000000</v>
      </c>
      <c r="R26" s="215"/>
      <c r="V26" s="328"/>
    </row>
    <row r="27" spans="1:22" s="67" customFormat="1" ht="20.100000000000001" customHeight="1" x14ac:dyDescent="0.15">
      <c r="A27" s="148"/>
      <c r="B27" s="149"/>
      <c r="C27" s="111"/>
      <c r="D27" s="162"/>
      <c r="E27" s="359"/>
      <c r="F27" s="112"/>
      <c r="G27" s="302"/>
      <c r="H27" s="251" t="s">
        <v>75</v>
      </c>
      <c r="I27" s="146">
        <v>2750000</v>
      </c>
      <c r="J27" s="146" t="s">
        <v>20</v>
      </c>
      <c r="K27" s="146" t="s">
        <v>14</v>
      </c>
      <c r="L27" s="146">
        <v>12</v>
      </c>
      <c r="M27" s="146" t="s">
        <v>23</v>
      </c>
      <c r="N27" s="146"/>
      <c r="O27" s="146"/>
      <c r="P27" s="188"/>
      <c r="Q27" s="189">
        <f>I27*L27</f>
        <v>33000000</v>
      </c>
      <c r="R27" s="215"/>
      <c r="V27" s="328"/>
    </row>
    <row r="28" spans="1:22" s="67" customFormat="1" ht="20.100000000000001" customHeight="1" x14ac:dyDescent="0.15">
      <c r="A28" s="415" t="s">
        <v>4</v>
      </c>
      <c r="B28" s="415"/>
      <c r="C28" s="415"/>
      <c r="D28" s="360">
        <f>D29</f>
        <v>55630000</v>
      </c>
      <c r="E28" s="361">
        <f>E29</f>
        <v>82095979</v>
      </c>
      <c r="F28" s="362">
        <f>F29</f>
        <v>26465979</v>
      </c>
      <c r="G28" s="363">
        <f t="shared" ref="G28:G34" si="3">E28/D28*100</f>
        <v>147.57501168434297</v>
      </c>
      <c r="H28" s="364" t="s">
        <v>4</v>
      </c>
      <c r="I28" s="365"/>
      <c r="J28" s="365"/>
      <c r="K28" s="365"/>
      <c r="L28" s="365"/>
      <c r="M28" s="365"/>
      <c r="N28" s="365"/>
      <c r="O28" s="365"/>
      <c r="P28" s="366"/>
      <c r="Q28" s="367"/>
      <c r="R28" s="215"/>
      <c r="V28" s="328"/>
    </row>
    <row r="29" spans="1:22" s="67" customFormat="1" ht="20.100000000000001" customHeight="1" x14ac:dyDescent="0.15">
      <c r="A29" s="207"/>
      <c r="B29" s="416" t="s">
        <v>4</v>
      </c>
      <c r="C29" s="417"/>
      <c r="D29" s="97">
        <f>D30+D31</f>
        <v>55630000</v>
      </c>
      <c r="E29" s="293">
        <f>E30+E31</f>
        <v>82095979</v>
      </c>
      <c r="F29" s="98">
        <f>E29-D29</f>
        <v>26465979</v>
      </c>
      <c r="G29" s="294">
        <f t="shared" si="3"/>
        <v>147.57501168434297</v>
      </c>
      <c r="H29" s="168" t="s">
        <v>4</v>
      </c>
      <c r="I29" s="145"/>
      <c r="J29" s="145"/>
      <c r="K29" s="145"/>
      <c r="L29" s="145"/>
      <c r="M29" s="145"/>
      <c r="N29" s="145"/>
      <c r="O29" s="145"/>
      <c r="P29" s="169"/>
      <c r="Q29" s="292"/>
      <c r="R29" s="215"/>
      <c r="V29" s="328"/>
    </row>
    <row r="30" spans="1:22" s="67" customFormat="1" ht="20.100000000000001" customHeight="1" x14ac:dyDescent="0.15">
      <c r="A30" s="303"/>
      <c r="B30" s="307"/>
      <c r="C30" s="305" t="s">
        <v>107</v>
      </c>
      <c r="D30" s="97">
        <v>55000000</v>
      </c>
      <c r="E30" s="295">
        <f>Q30</f>
        <v>82095979</v>
      </c>
      <c r="F30" s="82">
        <f>E30-D30</f>
        <v>27095979</v>
      </c>
      <c r="G30" s="289">
        <f t="shared" si="3"/>
        <v>149.26541636363638</v>
      </c>
      <c r="H30" s="168" t="s">
        <v>107</v>
      </c>
      <c r="I30" s="145">
        <v>82095979</v>
      </c>
      <c r="J30" s="164" t="s">
        <v>20</v>
      </c>
      <c r="K30" s="164" t="s">
        <v>27</v>
      </c>
      <c r="L30" s="164">
        <v>1</v>
      </c>
      <c r="M30" s="164" t="s">
        <v>15</v>
      </c>
      <c r="N30" s="164"/>
      <c r="O30" s="164"/>
      <c r="P30" s="169"/>
      <c r="Q30" s="296">
        <f>I30*L30</f>
        <v>82095979</v>
      </c>
      <c r="R30" s="215"/>
      <c r="V30" s="328"/>
    </row>
    <row r="31" spans="1:22" s="67" customFormat="1" ht="20.100000000000001" customHeight="1" x14ac:dyDescent="0.15">
      <c r="A31" s="102"/>
      <c r="B31" s="103"/>
      <c r="C31" s="304" t="s">
        <v>108</v>
      </c>
      <c r="D31" s="95">
        <v>630000</v>
      </c>
      <c r="E31" s="295">
        <f>Q31</f>
        <v>0</v>
      </c>
      <c r="F31" s="84">
        <f>E31-D31</f>
        <v>-630000</v>
      </c>
      <c r="G31" s="289">
        <f t="shared" si="3"/>
        <v>0</v>
      </c>
      <c r="H31" s="168" t="s">
        <v>108</v>
      </c>
      <c r="I31" s="339"/>
      <c r="J31" s="164"/>
      <c r="K31" s="164"/>
      <c r="L31" s="164"/>
      <c r="M31" s="164"/>
      <c r="N31" s="164"/>
      <c r="O31" s="164"/>
      <c r="P31" s="169"/>
      <c r="Q31" s="296">
        <v>0</v>
      </c>
      <c r="R31" s="215"/>
      <c r="V31" s="328"/>
    </row>
    <row r="32" spans="1:22" s="67" customFormat="1" ht="20.100000000000001" customHeight="1" x14ac:dyDescent="0.15">
      <c r="A32" s="394" t="s">
        <v>21</v>
      </c>
      <c r="B32" s="395"/>
      <c r="C32" s="396"/>
      <c r="D32" s="156">
        <f>D33</f>
        <v>8911800</v>
      </c>
      <c r="E32" s="297">
        <f>E33</f>
        <v>2911381</v>
      </c>
      <c r="F32" s="156">
        <f>F33</f>
        <v>-6000419</v>
      </c>
      <c r="G32" s="157">
        <f t="shared" si="3"/>
        <v>32.668832334657424</v>
      </c>
      <c r="H32" s="179"/>
      <c r="I32" s="164"/>
      <c r="J32" s="164"/>
      <c r="K32" s="164"/>
      <c r="L32" s="164"/>
      <c r="M32" s="164"/>
      <c r="N32" s="164"/>
      <c r="O32" s="164"/>
      <c r="P32" s="195"/>
      <c r="Q32" s="193"/>
      <c r="R32" s="215"/>
      <c r="V32" s="328"/>
    </row>
    <row r="33" spans="1:22" s="67" customFormat="1" ht="20.100000000000001" customHeight="1" x14ac:dyDescent="0.15">
      <c r="A33" s="212"/>
      <c r="B33" s="414" t="s">
        <v>21</v>
      </c>
      <c r="C33" s="414"/>
      <c r="D33" s="82">
        <f>D34+D37+D39</f>
        <v>8911800</v>
      </c>
      <c r="E33" s="298">
        <f>E34+E37+E39</f>
        <v>2911381</v>
      </c>
      <c r="F33" s="82">
        <f>E33-D33</f>
        <v>-6000419</v>
      </c>
      <c r="G33" s="289">
        <f t="shared" si="3"/>
        <v>32.668832334657424</v>
      </c>
      <c r="H33" s="299"/>
      <c r="I33" s="300"/>
      <c r="J33" s="300"/>
      <c r="K33" s="300"/>
      <c r="L33" s="300"/>
      <c r="M33" s="300"/>
      <c r="N33" s="300"/>
      <c r="O33" s="300"/>
      <c r="P33" s="185"/>
      <c r="Q33" s="193"/>
      <c r="R33" s="215"/>
      <c r="V33" s="328"/>
    </row>
    <row r="34" spans="1:22" s="67" customFormat="1" ht="20.100000000000001" customHeight="1" x14ac:dyDescent="0.15">
      <c r="A34" s="207"/>
      <c r="B34" s="137"/>
      <c r="C34" s="209" t="s">
        <v>78</v>
      </c>
      <c r="D34" s="95">
        <v>2900000</v>
      </c>
      <c r="E34" s="83">
        <f>Q35+Q36</f>
        <v>2900000</v>
      </c>
      <c r="F34" s="90">
        <f>E34-D34</f>
        <v>0</v>
      </c>
      <c r="G34" s="301">
        <f t="shared" si="3"/>
        <v>100</v>
      </c>
      <c r="H34" s="159" t="s">
        <v>21</v>
      </c>
      <c r="I34" s="140"/>
      <c r="J34" s="140"/>
      <c r="K34" s="140"/>
      <c r="L34" s="140"/>
      <c r="M34" s="140"/>
      <c r="N34" s="140"/>
      <c r="O34" s="140"/>
      <c r="P34" s="167"/>
      <c r="Q34" s="160"/>
      <c r="R34" s="215"/>
      <c r="V34" s="328"/>
    </row>
    <row r="35" spans="1:22" s="67" customFormat="1" ht="20.100000000000001" customHeight="1" x14ac:dyDescent="0.15">
      <c r="A35" s="207"/>
      <c r="B35" s="137"/>
      <c r="C35" s="209"/>
      <c r="D35" s="107"/>
      <c r="E35" s="107"/>
      <c r="F35" s="90"/>
      <c r="G35" s="301"/>
      <c r="H35" s="159" t="s">
        <v>185</v>
      </c>
      <c r="I35" s="140">
        <v>200000</v>
      </c>
      <c r="J35" s="140" t="s">
        <v>98</v>
      </c>
      <c r="K35" s="140" t="s">
        <v>14</v>
      </c>
      <c r="L35" s="140">
        <v>12</v>
      </c>
      <c r="M35" s="140" t="s">
        <v>101</v>
      </c>
      <c r="N35" s="140"/>
      <c r="O35" s="140"/>
      <c r="P35" s="167"/>
      <c r="Q35" s="160">
        <f>I35*L35</f>
        <v>2400000</v>
      </c>
      <c r="R35" s="215"/>
      <c r="V35" s="328"/>
    </row>
    <row r="36" spans="1:22" s="67" customFormat="1" ht="20.100000000000001" customHeight="1" x14ac:dyDescent="0.15">
      <c r="A36" s="207"/>
      <c r="B36" s="137"/>
      <c r="C36" s="105"/>
      <c r="D36" s="108"/>
      <c r="E36" s="108"/>
      <c r="F36" s="98"/>
      <c r="G36" s="294"/>
      <c r="H36" s="168" t="s">
        <v>120</v>
      </c>
      <c r="I36" s="145">
        <v>250000</v>
      </c>
      <c r="J36" s="145" t="s">
        <v>98</v>
      </c>
      <c r="K36" s="145" t="s">
        <v>14</v>
      </c>
      <c r="L36" s="145">
        <v>2</v>
      </c>
      <c r="M36" s="145" t="s">
        <v>101</v>
      </c>
      <c r="N36" s="145"/>
      <c r="O36" s="145"/>
      <c r="P36" s="169"/>
      <c r="Q36" s="281">
        <f>I36*L36</f>
        <v>500000</v>
      </c>
      <c r="R36" s="215"/>
      <c r="V36" s="328"/>
    </row>
    <row r="37" spans="1:22" s="67" customFormat="1" ht="20.100000000000001" customHeight="1" x14ac:dyDescent="0.15">
      <c r="A37" s="207"/>
      <c r="B37" s="137"/>
      <c r="C37" s="209" t="s">
        <v>77</v>
      </c>
      <c r="D37" s="95">
        <v>11800</v>
      </c>
      <c r="E37" s="95">
        <f>Q38</f>
        <v>11381</v>
      </c>
      <c r="F37" s="90">
        <f>E37-D37</f>
        <v>-419</v>
      </c>
      <c r="G37" s="301">
        <f>E37/D37*100</f>
        <v>96.449152542372886</v>
      </c>
      <c r="H37" s="159" t="s">
        <v>45</v>
      </c>
      <c r="I37" s="140"/>
      <c r="J37" s="140"/>
      <c r="K37" s="140"/>
      <c r="L37" s="140"/>
      <c r="M37" s="140"/>
      <c r="N37" s="140"/>
      <c r="O37" s="140"/>
      <c r="P37" s="167"/>
      <c r="Q37" s="170"/>
      <c r="R37" s="215"/>
      <c r="V37" s="328"/>
    </row>
    <row r="38" spans="1:22" s="67" customFormat="1" ht="20.100000000000001" customHeight="1" x14ac:dyDescent="0.15">
      <c r="A38" s="207"/>
      <c r="B38" s="137"/>
      <c r="C38" s="105"/>
      <c r="D38" s="98"/>
      <c r="E38" s="89"/>
      <c r="F38" s="98"/>
      <c r="G38" s="99"/>
      <c r="H38" s="168" t="s">
        <v>121</v>
      </c>
      <c r="I38" s="145">
        <v>5690.5</v>
      </c>
      <c r="J38" s="145" t="s">
        <v>20</v>
      </c>
      <c r="K38" s="145" t="s">
        <v>14</v>
      </c>
      <c r="L38" s="145">
        <v>2</v>
      </c>
      <c r="M38" s="145" t="s">
        <v>15</v>
      </c>
      <c r="N38" s="145"/>
      <c r="O38" s="145"/>
      <c r="P38" s="169"/>
      <c r="Q38" s="281">
        <f>I38*L38</f>
        <v>11381</v>
      </c>
      <c r="R38" s="215"/>
      <c r="V38" s="328"/>
    </row>
    <row r="39" spans="1:22" s="67" customFormat="1" ht="20.100000000000001" customHeight="1" x14ac:dyDescent="0.15">
      <c r="A39" s="207"/>
      <c r="B39" s="137"/>
      <c r="C39" s="210" t="s">
        <v>76</v>
      </c>
      <c r="D39" s="83">
        <v>6000000</v>
      </c>
      <c r="E39" s="83">
        <f>Q40</f>
        <v>0</v>
      </c>
      <c r="F39" s="84">
        <f>E39-D39</f>
        <v>-6000000</v>
      </c>
      <c r="G39" s="290">
        <f>E39/D39*100</f>
        <v>0</v>
      </c>
      <c r="H39" s="179" t="s">
        <v>46</v>
      </c>
      <c r="I39" s="180"/>
      <c r="J39" s="180"/>
      <c r="K39" s="180"/>
      <c r="L39" s="180"/>
      <c r="M39" s="180"/>
      <c r="N39" s="180"/>
      <c r="O39" s="180"/>
      <c r="P39" s="181"/>
      <c r="Q39" s="183"/>
      <c r="R39" s="215"/>
      <c r="V39" s="328"/>
    </row>
    <row r="40" spans="1:22" s="67" customFormat="1" ht="20.100000000000001" customHeight="1" x14ac:dyDescent="0.15">
      <c r="A40" s="109"/>
      <c r="B40" s="110"/>
      <c r="C40" s="111"/>
      <c r="D40" s="162"/>
      <c r="E40" s="163"/>
      <c r="F40" s="112"/>
      <c r="G40" s="302"/>
      <c r="H40" s="251" t="s">
        <v>122</v>
      </c>
      <c r="I40" s="146">
        <v>0</v>
      </c>
      <c r="J40" s="146" t="s">
        <v>20</v>
      </c>
      <c r="K40" s="146" t="s">
        <v>27</v>
      </c>
      <c r="L40" s="324">
        <v>0</v>
      </c>
      <c r="M40" s="146" t="s">
        <v>28</v>
      </c>
      <c r="N40" s="146" t="s">
        <v>14</v>
      </c>
      <c r="O40" s="146">
        <v>0</v>
      </c>
      <c r="P40" s="188" t="s">
        <v>23</v>
      </c>
      <c r="Q40" s="189">
        <f>I40*L40*O40</f>
        <v>0</v>
      </c>
      <c r="R40" s="215"/>
      <c r="V40" s="328"/>
    </row>
  </sheetData>
  <mergeCells count="18">
    <mergeCell ref="B33:C33"/>
    <mergeCell ref="A14:C14"/>
    <mergeCell ref="B15:C15"/>
    <mergeCell ref="A28:C28"/>
    <mergeCell ref="B29:C29"/>
    <mergeCell ref="A1:P1"/>
    <mergeCell ref="A3:C3"/>
    <mergeCell ref="D3:D4"/>
    <mergeCell ref="E3:E4"/>
    <mergeCell ref="A32:C32"/>
    <mergeCell ref="H3:Q4"/>
    <mergeCell ref="L2:Q2"/>
    <mergeCell ref="A5:C5"/>
    <mergeCell ref="A6:C6"/>
    <mergeCell ref="A7:A13"/>
    <mergeCell ref="B7:C7"/>
    <mergeCell ref="B8:B13"/>
    <mergeCell ref="F3:G3"/>
  </mergeCells>
  <phoneticPr fontId="18" type="noConversion"/>
  <pageMargins left="0.78740157480314965" right="0.78740157480314965" top="0.98425196850393704" bottom="0.98425196850393704" header="0.51181102362204722" footer="0.51181102362204722"/>
  <pageSetup paperSize="9" scale="80" firstPageNumber="3" orientation="landscape" useFirstPageNumber="1" r:id="rId1"/>
  <headerFooter differentOddEven="1">
    <oddFooter>&amp;R&amp;"굴림,보통"&amp;9참좋은재가노인돌봄센터(2021.11.30)</oddFooter>
  </headerFooter>
  <rowBreaks count="1" manualBreakCount="1">
    <brk id="27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06"/>
  <sheetViews>
    <sheetView showGridLines="0" view="pageBreakPreview" zoomScaleNormal="100" zoomScaleSheetLayoutView="100" workbookViewId="0">
      <pane ySplit="4" topLeftCell="A71" activePane="bottomLeft" state="frozen"/>
      <selection pane="bottomLeft" activeCell="I101" sqref="I101"/>
    </sheetView>
  </sheetViews>
  <sheetFormatPr defaultRowHeight="13.5" x14ac:dyDescent="0.15"/>
  <cols>
    <col min="1" max="1" width="7.88671875" style="278" customWidth="1"/>
    <col min="2" max="2" width="9.21875" style="278" customWidth="1"/>
    <col min="3" max="3" width="12" style="278" customWidth="1"/>
    <col min="4" max="4" width="12.44140625" style="278" customWidth="1"/>
    <col min="5" max="5" width="11.5546875" style="278" customWidth="1"/>
    <col min="6" max="6" width="10.6640625" style="278" customWidth="1"/>
    <col min="7" max="7" width="8.6640625" style="279" customWidth="1"/>
    <col min="8" max="8" width="22.33203125" style="278" customWidth="1"/>
    <col min="9" max="9" width="10.21875" style="278" customWidth="1"/>
    <col min="10" max="10" width="2.6640625" style="278" customWidth="1"/>
    <col min="11" max="11" width="2.44140625" style="278" customWidth="1"/>
    <col min="12" max="12" width="4.44140625" style="278" customWidth="1"/>
    <col min="13" max="13" width="2.77734375" style="278" customWidth="1"/>
    <col min="14" max="14" width="2.21875" style="278" customWidth="1"/>
    <col min="15" max="15" width="4.21875" style="278" customWidth="1"/>
    <col min="16" max="16" width="2.6640625" style="278" customWidth="1"/>
    <col min="17" max="17" width="12.88671875" style="278" customWidth="1"/>
    <col min="19" max="19" width="12.44140625" bestFit="1" customWidth="1"/>
  </cols>
  <sheetData>
    <row r="1" spans="1:22" s="67" customFormat="1" ht="27" customHeight="1" x14ac:dyDescent="0.15">
      <c r="A1" s="387" t="s">
        <v>224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388"/>
      <c r="P1" s="388"/>
      <c r="Q1" s="282"/>
    </row>
    <row r="2" spans="1:22" s="67" customFormat="1" ht="20.100000000000001" customHeight="1" x14ac:dyDescent="0.15">
      <c r="A2" s="283"/>
      <c r="B2" s="273"/>
      <c r="C2" s="273"/>
      <c r="D2" s="273"/>
      <c r="E2" s="273"/>
      <c r="F2" s="273"/>
      <c r="G2" s="284"/>
      <c r="H2" s="273"/>
      <c r="I2" s="273"/>
      <c r="J2" s="273"/>
      <c r="K2" s="273"/>
      <c r="L2" s="273"/>
      <c r="M2" s="273"/>
      <c r="N2" s="435" t="s">
        <v>66</v>
      </c>
      <c r="O2" s="436"/>
      <c r="P2" s="436"/>
      <c r="Q2" s="437"/>
    </row>
    <row r="3" spans="1:22" s="67" customFormat="1" ht="20.100000000000001" customHeight="1" x14ac:dyDescent="0.15">
      <c r="A3" s="431" t="s">
        <v>33</v>
      </c>
      <c r="B3" s="432"/>
      <c r="C3" s="433"/>
      <c r="D3" s="392" t="s">
        <v>209</v>
      </c>
      <c r="E3" s="392" t="s">
        <v>210</v>
      </c>
      <c r="F3" s="434" t="s">
        <v>55</v>
      </c>
      <c r="G3" s="433"/>
      <c r="H3" s="397" t="s">
        <v>44</v>
      </c>
      <c r="I3" s="398"/>
      <c r="J3" s="398"/>
      <c r="K3" s="398"/>
      <c r="L3" s="398"/>
      <c r="M3" s="398"/>
      <c r="N3" s="398"/>
      <c r="O3" s="398"/>
      <c r="P3" s="398"/>
      <c r="Q3" s="438"/>
    </row>
    <row r="4" spans="1:22" s="67" customFormat="1" ht="20.100000000000001" customHeight="1" thickBot="1" x14ac:dyDescent="0.2">
      <c r="A4" s="216" t="s">
        <v>29</v>
      </c>
      <c r="B4" s="217" t="s">
        <v>22</v>
      </c>
      <c r="C4" s="217" t="s">
        <v>6</v>
      </c>
      <c r="D4" s="393"/>
      <c r="E4" s="393"/>
      <c r="F4" s="218" t="s">
        <v>5</v>
      </c>
      <c r="G4" s="219" t="s">
        <v>25</v>
      </c>
      <c r="H4" s="400"/>
      <c r="I4" s="401"/>
      <c r="J4" s="401"/>
      <c r="K4" s="401"/>
      <c r="L4" s="401"/>
      <c r="M4" s="401"/>
      <c r="N4" s="401"/>
      <c r="O4" s="401"/>
      <c r="P4" s="401"/>
      <c r="Q4" s="439"/>
    </row>
    <row r="5" spans="1:22" s="67" customFormat="1" ht="20.100000000000001" customHeight="1" thickTop="1" x14ac:dyDescent="0.15">
      <c r="A5" s="419" t="s">
        <v>32</v>
      </c>
      <c r="B5" s="420"/>
      <c r="C5" s="421"/>
      <c r="D5" s="171">
        <f>D6+D70+D75+D89+D94+D98+D102</f>
        <v>460337000</v>
      </c>
      <c r="E5" s="220">
        <f>E6+E70+E75+E89+E94+E98+E102</f>
        <v>480804000</v>
      </c>
      <c r="F5" s="171">
        <f>E5-D5</f>
        <v>20467000</v>
      </c>
      <c r="G5" s="221">
        <f>E5/D5*100</f>
        <v>104.44609058146533</v>
      </c>
      <c r="H5" s="222"/>
      <c r="I5" s="223"/>
      <c r="J5" s="223"/>
      <c r="K5" s="223"/>
      <c r="L5" s="223"/>
      <c r="M5" s="223"/>
      <c r="N5" s="223"/>
      <c r="O5" s="74"/>
      <c r="P5" s="224"/>
      <c r="Q5" s="225"/>
    </row>
    <row r="6" spans="1:22" s="67" customFormat="1" ht="20.100000000000001" customHeight="1" x14ac:dyDescent="0.15">
      <c r="A6" s="422" t="s">
        <v>10</v>
      </c>
      <c r="B6" s="423"/>
      <c r="C6" s="424"/>
      <c r="D6" s="172">
        <f>D7+D35+D39</f>
        <v>401988530</v>
      </c>
      <c r="E6" s="226">
        <f>E7+E35+E39</f>
        <v>394002570</v>
      </c>
      <c r="F6" s="172">
        <f>E6-D6</f>
        <v>-7985960</v>
      </c>
      <c r="G6" s="221">
        <f>E6/D6*100</f>
        <v>98.013386103329864</v>
      </c>
      <c r="H6" s="227"/>
      <c r="I6" s="228"/>
      <c r="J6" s="228"/>
      <c r="K6" s="228"/>
      <c r="L6" s="228"/>
      <c r="M6" s="228"/>
      <c r="N6" s="228"/>
      <c r="O6" s="79"/>
      <c r="P6" s="229"/>
      <c r="Q6" s="230"/>
    </row>
    <row r="7" spans="1:22" s="67" customFormat="1" ht="20.100000000000001" customHeight="1" x14ac:dyDescent="0.15">
      <c r="A7" s="425"/>
      <c r="B7" s="427" t="s">
        <v>24</v>
      </c>
      <c r="C7" s="428"/>
      <c r="D7" s="173">
        <f>SUM(D8,D12,D27,D29)</f>
        <v>350141530</v>
      </c>
      <c r="E7" s="231">
        <f>E8+E12+E27+E29</f>
        <v>365842570</v>
      </c>
      <c r="F7" s="173">
        <f>E7-D7</f>
        <v>15701040</v>
      </c>
      <c r="G7" s="232">
        <f>E7/D7*100</f>
        <v>104.48419814696075</v>
      </c>
      <c r="H7" s="227"/>
      <c r="I7" s="228"/>
      <c r="J7" s="228"/>
      <c r="K7" s="228"/>
      <c r="L7" s="228"/>
      <c r="M7" s="228"/>
      <c r="N7" s="228"/>
      <c r="O7" s="79"/>
      <c r="P7" s="229"/>
      <c r="Q7" s="230"/>
    </row>
    <row r="8" spans="1:22" s="67" customFormat="1" ht="20.100000000000001" customHeight="1" x14ac:dyDescent="0.15">
      <c r="A8" s="426"/>
      <c r="B8" s="233"/>
      <c r="C8" s="234" t="s">
        <v>16</v>
      </c>
      <c r="D8" s="174">
        <v>277447200</v>
      </c>
      <c r="E8" s="235">
        <f>SUM(Q9:Q11)</f>
        <v>278407200</v>
      </c>
      <c r="F8" s="84">
        <f>E8-D8</f>
        <v>960000</v>
      </c>
      <c r="G8" s="236">
        <f>E8/D8*100</f>
        <v>100.34601178170118</v>
      </c>
      <c r="H8" s="237" t="s">
        <v>80</v>
      </c>
      <c r="I8" s="238"/>
      <c r="J8" s="238"/>
      <c r="K8" s="238"/>
      <c r="L8" s="238"/>
      <c r="M8" s="238"/>
      <c r="N8" s="238"/>
      <c r="O8" s="86"/>
      <c r="P8" s="239"/>
      <c r="Q8" s="240"/>
      <c r="T8" s="67">
        <v>3</v>
      </c>
      <c r="U8" s="67">
        <v>20</v>
      </c>
      <c r="V8" s="67">
        <v>28</v>
      </c>
    </row>
    <row r="9" spans="1:22" s="67" customFormat="1" ht="20.100000000000001" customHeight="1" x14ac:dyDescent="0.15">
      <c r="A9" s="426"/>
      <c r="B9" s="241"/>
      <c r="C9" s="242"/>
      <c r="D9" s="175"/>
      <c r="E9" s="175"/>
      <c r="F9" s="243"/>
      <c r="G9" s="244"/>
      <c r="H9" s="141" t="s">
        <v>211</v>
      </c>
      <c r="I9" s="142">
        <v>2020600</v>
      </c>
      <c r="J9" s="142" t="s">
        <v>20</v>
      </c>
      <c r="K9" s="142" t="s">
        <v>27</v>
      </c>
      <c r="L9" s="140">
        <v>12</v>
      </c>
      <c r="M9" s="142" t="s">
        <v>23</v>
      </c>
      <c r="N9" s="142" t="s">
        <v>27</v>
      </c>
      <c r="O9" s="93">
        <v>1</v>
      </c>
      <c r="P9" s="143" t="s">
        <v>28</v>
      </c>
      <c r="Q9" s="144">
        <f>I9*L9</f>
        <v>24247200</v>
      </c>
    </row>
    <row r="10" spans="1:22" s="67" customFormat="1" ht="20.100000000000001" customHeight="1" x14ac:dyDescent="0.15">
      <c r="A10" s="426"/>
      <c r="B10" s="241"/>
      <c r="C10" s="209"/>
      <c r="D10" s="175"/>
      <c r="E10" s="175"/>
      <c r="F10" s="90"/>
      <c r="G10" s="113"/>
      <c r="H10" s="165" t="s">
        <v>126</v>
      </c>
      <c r="I10" s="140">
        <v>720000</v>
      </c>
      <c r="J10" s="177" t="s">
        <v>20</v>
      </c>
      <c r="K10" s="177" t="s">
        <v>27</v>
      </c>
      <c r="L10" s="140">
        <v>12</v>
      </c>
      <c r="M10" s="177" t="s">
        <v>23</v>
      </c>
      <c r="N10" s="142" t="s">
        <v>27</v>
      </c>
      <c r="O10" s="93">
        <v>29</v>
      </c>
      <c r="P10" s="143" t="s">
        <v>28</v>
      </c>
      <c r="Q10" s="144">
        <f>I10*L10*O10</f>
        <v>250560000</v>
      </c>
      <c r="R10" s="67">
        <v>12000</v>
      </c>
      <c r="S10" s="67" t="s">
        <v>192</v>
      </c>
    </row>
    <row r="11" spans="1:22" s="67" customFormat="1" ht="20.100000000000001" customHeight="1" x14ac:dyDescent="0.15">
      <c r="A11" s="426"/>
      <c r="B11" s="241"/>
      <c r="C11" s="242"/>
      <c r="D11" s="175"/>
      <c r="E11" s="175"/>
      <c r="F11" s="245"/>
      <c r="G11" s="246"/>
      <c r="H11" s="165" t="s">
        <v>127</v>
      </c>
      <c r="I11" s="177">
        <v>300000</v>
      </c>
      <c r="J11" s="177" t="s">
        <v>20</v>
      </c>
      <c r="K11" s="177" t="s">
        <v>27</v>
      </c>
      <c r="L11" s="177">
        <v>12</v>
      </c>
      <c r="M11" s="177" t="s">
        <v>23</v>
      </c>
      <c r="N11" s="142" t="s">
        <v>27</v>
      </c>
      <c r="O11" s="93">
        <v>1</v>
      </c>
      <c r="P11" s="143" t="s">
        <v>28</v>
      </c>
      <c r="Q11" s="144">
        <f>I11*L11</f>
        <v>3600000</v>
      </c>
      <c r="R11" s="67">
        <v>15000</v>
      </c>
      <c r="S11" s="67" t="s">
        <v>179</v>
      </c>
    </row>
    <row r="12" spans="1:22" s="67" customFormat="1" ht="20.100000000000001" customHeight="1" x14ac:dyDescent="0.15">
      <c r="A12" s="208"/>
      <c r="B12" s="114"/>
      <c r="C12" s="210" t="s">
        <v>79</v>
      </c>
      <c r="D12" s="83">
        <v>18478720</v>
      </c>
      <c r="E12" s="247">
        <f>Q12</f>
        <v>30014720</v>
      </c>
      <c r="F12" s="84">
        <f>E12-D12</f>
        <v>11536000</v>
      </c>
      <c r="G12" s="115">
        <f>E12/D12*100</f>
        <v>162.42856648079521</v>
      </c>
      <c r="H12" s="179" t="s">
        <v>79</v>
      </c>
      <c r="I12" s="180"/>
      <c r="J12" s="180"/>
      <c r="K12" s="180"/>
      <c r="L12" s="180"/>
      <c r="M12" s="180"/>
      <c r="N12" s="180"/>
      <c r="O12" s="180"/>
      <c r="P12" s="181"/>
      <c r="Q12" s="62">
        <f>Q13+Q15+Q20+Q22+Q24+Q18</f>
        <v>30014720</v>
      </c>
      <c r="V12" s="67">
        <f>R10*T8*U8</f>
        <v>720000</v>
      </c>
    </row>
    <row r="13" spans="1:22" s="67" customFormat="1" ht="20.100000000000001" customHeight="1" x14ac:dyDescent="0.15">
      <c r="A13" s="326"/>
      <c r="B13" s="114"/>
      <c r="C13" s="327"/>
      <c r="D13" s="95"/>
      <c r="E13" s="331"/>
      <c r="F13" s="90"/>
      <c r="G13" s="113"/>
      <c r="H13" s="92" t="s">
        <v>193</v>
      </c>
      <c r="I13" s="93"/>
      <c r="J13" s="93"/>
      <c r="K13" s="93"/>
      <c r="L13" s="93"/>
      <c r="M13" s="93"/>
      <c r="N13" s="93"/>
      <c r="O13" s="93"/>
      <c r="P13" s="94"/>
      <c r="Q13" s="61">
        <f>Q14</f>
        <v>1440000</v>
      </c>
    </row>
    <row r="14" spans="1:22" s="67" customFormat="1" ht="20.100000000000001" customHeight="1" x14ac:dyDescent="0.15">
      <c r="A14" s="326"/>
      <c r="B14" s="114"/>
      <c r="C14" s="327"/>
      <c r="D14" s="95"/>
      <c r="E14" s="331"/>
      <c r="F14" s="90"/>
      <c r="G14" s="113"/>
      <c r="H14" s="92" t="s">
        <v>194</v>
      </c>
      <c r="I14" s="140">
        <v>120000</v>
      </c>
      <c r="J14" s="93" t="s">
        <v>20</v>
      </c>
      <c r="K14" s="93" t="s">
        <v>27</v>
      </c>
      <c r="L14" s="93">
        <v>12</v>
      </c>
      <c r="M14" s="93" t="s">
        <v>15</v>
      </c>
      <c r="N14" s="93"/>
      <c r="O14" s="93"/>
      <c r="P14" s="94"/>
      <c r="Q14" s="61">
        <f>I14*L14</f>
        <v>1440000</v>
      </c>
    </row>
    <row r="15" spans="1:22" s="67" customFormat="1" ht="20.100000000000001" customHeight="1" x14ac:dyDescent="0.15">
      <c r="A15" s="248"/>
      <c r="B15" s="249"/>
      <c r="C15" s="209"/>
      <c r="D15" s="175"/>
      <c r="E15" s="175"/>
      <c r="F15" s="90"/>
      <c r="G15" s="113"/>
      <c r="H15" s="159" t="s">
        <v>123</v>
      </c>
      <c r="I15" s="140"/>
      <c r="J15" s="140"/>
      <c r="K15" s="140"/>
      <c r="L15" s="140"/>
      <c r="M15" s="140"/>
      <c r="N15" s="140"/>
      <c r="O15" s="140"/>
      <c r="P15" s="167"/>
      <c r="Q15" s="61">
        <f>SUM(Q16:Q17)</f>
        <v>4424720</v>
      </c>
    </row>
    <row r="16" spans="1:22" s="67" customFormat="1" ht="20.100000000000001" customHeight="1" x14ac:dyDescent="0.15">
      <c r="A16" s="248"/>
      <c r="B16" s="249"/>
      <c r="C16" s="209"/>
      <c r="D16" s="175"/>
      <c r="E16" s="175"/>
      <c r="F16" s="90"/>
      <c r="G16" s="113"/>
      <c r="H16" s="141" t="s">
        <v>211</v>
      </c>
      <c r="I16" s="140">
        <f>I9</f>
        <v>2020600</v>
      </c>
      <c r="J16" s="140" t="s">
        <v>20</v>
      </c>
      <c r="K16" s="140" t="s">
        <v>27</v>
      </c>
      <c r="L16" s="140">
        <v>60</v>
      </c>
      <c r="M16" s="140" t="s">
        <v>31</v>
      </c>
      <c r="N16" s="140" t="s">
        <v>27</v>
      </c>
      <c r="O16" s="140">
        <v>2</v>
      </c>
      <c r="P16" s="167" t="s">
        <v>15</v>
      </c>
      <c r="Q16" s="61">
        <f>I16*O16*L16%</f>
        <v>2424720</v>
      </c>
    </row>
    <row r="17" spans="1:19" s="67" customFormat="1" ht="20.100000000000001" customHeight="1" x14ac:dyDescent="0.15">
      <c r="A17" s="248"/>
      <c r="B17" s="249"/>
      <c r="C17" s="209"/>
      <c r="D17" s="175"/>
      <c r="E17" s="175"/>
      <c r="F17" s="90"/>
      <c r="G17" s="113"/>
      <c r="H17" s="159" t="s">
        <v>128</v>
      </c>
      <c r="I17" s="140">
        <v>50000</v>
      </c>
      <c r="J17" s="140" t="s">
        <v>20</v>
      </c>
      <c r="K17" s="140" t="s">
        <v>27</v>
      </c>
      <c r="L17" s="140">
        <v>20</v>
      </c>
      <c r="M17" s="140" t="s">
        <v>28</v>
      </c>
      <c r="N17" s="140" t="s">
        <v>27</v>
      </c>
      <c r="O17" s="140">
        <v>2</v>
      </c>
      <c r="P17" s="167" t="s">
        <v>15</v>
      </c>
      <c r="Q17" s="61">
        <f>I17*L17*O17</f>
        <v>2000000</v>
      </c>
    </row>
    <row r="18" spans="1:19" s="67" customFormat="1" ht="20.100000000000001" customHeight="1" x14ac:dyDescent="0.15">
      <c r="A18" s="338"/>
      <c r="B18" s="249"/>
      <c r="C18" s="337"/>
      <c r="D18" s="175"/>
      <c r="E18" s="175"/>
      <c r="F18" s="90"/>
      <c r="G18" s="113"/>
      <c r="H18" s="92" t="s">
        <v>124</v>
      </c>
      <c r="I18" s="93"/>
      <c r="J18" s="93"/>
      <c r="K18" s="93"/>
      <c r="L18" s="93"/>
      <c r="M18" s="93"/>
      <c r="N18" s="93"/>
      <c r="O18" s="93"/>
      <c r="P18" s="94"/>
      <c r="Q18" s="61">
        <f>Q19</f>
        <v>4800000</v>
      </c>
      <c r="S18" s="309" t="str">
        <f>세입예산!E3</f>
        <v>2022년
1차추경(B)</v>
      </c>
    </row>
    <row r="19" spans="1:19" s="67" customFormat="1" ht="20.100000000000001" customHeight="1" x14ac:dyDescent="0.15">
      <c r="A19" s="338"/>
      <c r="B19" s="249"/>
      <c r="C19" s="337"/>
      <c r="D19" s="175"/>
      <c r="E19" s="175"/>
      <c r="F19" s="90"/>
      <c r="G19" s="113"/>
      <c r="H19" s="92" t="s">
        <v>118</v>
      </c>
      <c r="I19" s="140">
        <v>400000</v>
      </c>
      <c r="J19" s="93" t="s">
        <v>20</v>
      </c>
      <c r="K19" s="93" t="s">
        <v>27</v>
      </c>
      <c r="L19" s="93">
        <v>12</v>
      </c>
      <c r="M19" s="93" t="s">
        <v>15</v>
      </c>
      <c r="N19" s="93"/>
      <c r="O19" s="93"/>
      <c r="P19" s="94"/>
      <c r="Q19" s="61">
        <f>I19*L19</f>
        <v>4800000</v>
      </c>
      <c r="S19" s="310" t="str">
        <f>E3</f>
        <v>2022년
1차추경(B)</v>
      </c>
    </row>
    <row r="20" spans="1:19" s="67" customFormat="1" ht="20.100000000000001" customHeight="1" x14ac:dyDescent="0.15">
      <c r="A20" s="248"/>
      <c r="B20" s="249"/>
      <c r="C20" s="209"/>
      <c r="D20" s="175"/>
      <c r="E20" s="175"/>
      <c r="F20" s="90"/>
      <c r="G20" s="113"/>
      <c r="H20" s="92" t="s">
        <v>212</v>
      </c>
      <c r="I20" s="93"/>
      <c r="J20" s="93"/>
      <c r="K20" s="93"/>
      <c r="L20" s="93"/>
      <c r="M20" s="93"/>
      <c r="N20" s="93"/>
      <c r="O20" s="93"/>
      <c r="P20" s="94"/>
      <c r="Q20" s="61">
        <f>Q21</f>
        <v>14000000</v>
      </c>
      <c r="S20" s="309">
        <f>세입예산!E5</f>
        <v>480804000</v>
      </c>
    </row>
    <row r="21" spans="1:19" s="67" customFormat="1" ht="20.100000000000001" customHeight="1" x14ac:dyDescent="0.15">
      <c r="A21" s="248"/>
      <c r="B21" s="249"/>
      <c r="C21" s="209"/>
      <c r="D21" s="175"/>
      <c r="E21" s="175"/>
      <c r="F21" s="90"/>
      <c r="G21" s="113"/>
      <c r="H21" s="92" t="s">
        <v>213</v>
      </c>
      <c r="I21" s="140">
        <v>14000000</v>
      </c>
      <c r="J21" s="93" t="s">
        <v>20</v>
      </c>
      <c r="K21" s="93" t="s">
        <v>27</v>
      </c>
      <c r="L21" s="93">
        <v>1</v>
      </c>
      <c r="M21" s="93" t="s">
        <v>15</v>
      </c>
      <c r="N21" s="93"/>
      <c r="O21" s="93"/>
      <c r="P21" s="94"/>
      <c r="Q21" s="61">
        <f>I21*L21</f>
        <v>14000000</v>
      </c>
      <c r="S21" s="310">
        <f>E5</f>
        <v>480804000</v>
      </c>
    </row>
    <row r="22" spans="1:19" s="67" customFormat="1" ht="20.100000000000001" customHeight="1" x14ac:dyDescent="0.15">
      <c r="A22" s="248"/>
      <c r="B22" s="249"/>
      <c r="C22" s="209"/>
      <c r="D22" s="175"/>
      <c r="E22" s="175"/>
      <c r="F22" s="90"/>
      <c r="G22" s="113"/>
      <c r="H22" s="92" t="s">
        <v>125</v>
      </c>
      <c r="I22" s="93"/>
      <c r="J22" s="93"/>
      <c r="K22" s="93"/>
      <c r="L22" s="93"/>
      <c r="M22" s="93"/>
      <c r="N22" s="93"/>
      <c r="O22" s="93"/>
      <c r="P22" s="94"/>
      <c r="Q22" s="61">
        <f>Q23</f>
        <v>3600000</v>
      </c>
    </row>
    <row r="23" spans="1:19" s="67" customFormat="1" ht="20.100000000000001" customHeight="1" x14ac:dyDescent="0.15">
      <c r="A23" s="208"/>
      <c r="B23" s="114"/>
      <c r="C23" s="209"/>
      <c r="D23" s="107"/>
      <c r="E23" s="175"/>
      <c r="F23" s="90"/>
      <c r="G23" s="113"/>
      <c r="H23" s="92" t="s">
        <v>129</v>
      </c>
      <c r="I23" s="93">
        <v>300000</v>
      </c>
      <c r="J23" s="93" t="s">
        <v>20</v>
      </c>
      <c r="K23" s="93" t="s">
        <v>27</v>
      </c>
      <c r="L23" s="93">
        <v>12</v>
      </c>
      <c r="M23" s="93" t="s">
        <v>23</v>
      </c>
      <c r="N23" s="93" t="s">
        <v>27</v>
      </c>
      <c r="O23" s="93">
        <v>1</v>
      </c>
      <c r="P23" s="94" t="s">
        <v>28</v>
      </c>
      <c r="Q23" s="61">
        <f>I23*L23</f>
        <v>3600000</v>
      </c>
    </row>
    <row r="24" spans="1:19" s="67" customFormat="1" ht="20.100000000000001" customHeight="1" x14ac:dyDescent="0.15">
      <c r="A24" s="208"/>
      <c r="B24" s="114"/>
      <c r="C24" s="209"/>
      <c r="D24" s="107"/>
      <c r="E24" s="175"/>
      <c r="F24" s="90"/>
      <c r="G24" s="113"/>
      <c r="H24" s="92" t="s">
        <v>102</v>
      </c>
      <c r="I24" s="93"/>
      <c r="J24" s="93"/>
      <c r="K24" s="93"/>
      <c r="L24" s="93"/>
      <c r="M24" s="93"/>
      <c r="N24" s="93"/>
      <c r="O24" s="93"/>
      <c r="P24" s="94"/>
      <c r="Q24" s="61">
        <f>SUM(Q25:Q26)</f>
        <v>1750000</v>
      </c>
    </row>
    <row r="25" spans="1:19" s="67" customFormat="1" ht="20.100000000000001" customHeight="1" x14ac:dyDescent="0.15">
      <c r="A25" s="208"/>
      <c r="B25" s="114"/>
      <c r="C25" s="209"/>
      <c r="D25" s="107"/>
      <c r="E25" s="175"/>
      <c r="F25" s="90"/>
      <c r="G25" s="113"/>
      <c r="H25" s="165" t="s">
        <v>130</v>
      </c>
      <c r="I25" s="177">
        <v>30000</v>
      </c>
      <c r="J25" s="140" t="s">
        <v>20</v>
      </c>
      <c r="K25" s="140" t="s">
        <v>27</v>
      </c>
      <c r="L25" s="140">
        <v>25</v>
      </c>
      <c r="M25" s="140" t="s">
        <v>28</v>
      </c>
      <c r="N25" s="177"/>
      <c r="O25" s="140"/>
      <c r="P25" s="178"/>
      <c r="Q25" s="160">
        <f>I25*L25</f>
        <v>750000</v>
      </c>
    </row>
    <row r="26" spans="1:19" s="67" customFormat="1" ht="20.100000000000001" customHeight="1" x14ac:dyDescent="0.15">
      <c r="A26" s="214"/>
      <c r="B26" s="116"/>
      <c r="C26" s="111"/>
      <c r="D26" s="162"/>
      <c r="E26" s="163"/>
      <c r="F26" s="112"/>
      <c r="G26" s="117"/>
      <c r="H26" s="352" t="s">
        <v>131</v>
      </c>
      <c r="I26" s="353">
        <v>500000</v>
      </c>
      <c r="J26" s="146" t="s">
        <v>20</v>
      </c>
      <c r="K26" s="146" t="s">
        <v>27</v>
      </c>
      <c r="L26" s="146">
        <v>2</v>
      </c>
      <c r="M26" s="146" t="s">
        <v>15</v>
      </c>
      <c r="N26" s="353"/>
      <c r="O26" s="146"/>
      <c r="P26" s="354"/>
      <c r="Q26" s="189">
        <f>I26*L26</f>
        <v>1000000</v>
      </c>
    </row>
    <row r="27" spans="1:19" s="67" customFormat="1" ht="20.100000000000001" customHeight="1" x14ac:dyDescent="0.15">
      <c r="A27" s="368"/>
      <c r="B27" s="369"/>
      <c r="C27" s="139" t="s">
        <v>54</v>
      </c>
      <c r="D27" s="197">
        <v>24131320</v>
      </c>
      <c r="E27" s="252">
        <f>Q28</f>
        <v>25555990</v>
      </c>
      <c r="F27" s="119">
        <f>E27-D27</f>
        <v>1424670</v>
      </c>
      <c r="G27" s="120">
        <f>E27/D27*100</f>
        <v>105.90382125801656</v>
      </c>
      <c r="H27" s="253" t="s">
        <v>58</v>
      </c>
      <c r="I27" s="182"/>
      <c r="J27" s="182"/>
      <c r="K27" s="182"/>
      <c r="L27" s="182"/>
      <c r="M27" s="182"/>
      <c r="N27" s="182"/>
      <c r="O27" s="182"/>
      <c r="P27" s="190"/>
      <c r="Q27" s="370"/>
    </row>
    <row r="28" spans="1:19" s="67" customFormat="1" ht="20.100000000000001" customHeight="1" x14ac:dyDescent="0.15">
      <c r="A28" s="350"/>
      <c r="B28" s="341"/>
      <c r="C28" s="105"/>
      <c r="D28" s="176"/>
      <c r="E28" s="176"/>
      <c r="F28" s="256"/>
      <c r="G28" s="340"/>
      <c r="H28" s="168" t="s">
        <v>132</v>
      </c>
      <c r="I28" s="145">
        <f>E8+E12-Q24</f>
        <v>306671920</v>
      </c>
      <c r="J28" s="145" t="s">
        <v>20</v>
      </c>
      <c r="K28" s="145" t="s">
        <v>3</v>
      </c>
      <c r="L28" s="145">
        <v>12</v>
      </c>
      <c r="M28" s="145" t="s">
        <v>23</v>
      </c>
      <c r="N28" s="145"/>
      <c r="O28" s="145"/>
      <c r="P28" s="169"/>
      <c r="Q28" s="281">
        <f>ROUNDDOWN((I28/L28),-1)</f>
        <v>25555990</v>
      </c>
    </row>
    <row r="29" spans="1:19" s="67" customFormat="1" ht="20.100000000000001" customHeight="1" x14ac:dyDescent="0.15">
      <c r="A29" s="350"/>
      <c r="B29" s="249"/>
      <c r="C29" s="349" t="s">
        <v>37</v>
      </c>
      <c r="D29" s="95">
        <v>30084290</v>
      </c>
      <c r="E29" s="235">
        <f>Q29</f>
        <v>31864660</v>
      </c>
      <c r="F29" s="90">
        <f>E29-D29</f>
        <v>1780370</v>
      </c>
      <c r="G29" s="113">
        <f>E29/D29*100</f>
        <v>105.91793923007656</v>
      </c>
      <c r="H29" s="159" t="s">
        <v>63</v>
      </c>
      <c r="I29" s="140"/>
      <c r="J29" s="140"/>
      <c r="K29" s="140"/>
      <c r="L29" s="140"/>
      <c r="M29" s="140"/>
      <c r="N29" s="140"/>
      <c r="O29" s="140"/>
      <c r="P29" s="167"/>
      <c r="Q29" s="160">
        <f>SUM(Q30:Q34)</f>
        <v>31864660</v>
      </c>
    </row>
    <row r="30" spans="1:19" s="67" customFormat="1" ht="20.100000000000001" customHeight="1" x14ac:dyDescent="0.15">
      <c r="A30" s="350"/>
      <c r="B30" s="249"/>
      <c r="C30" s="349"/>
      <c r="D30" s="175"/>
      <c r="E30" s="175"/>
      <c r="F30" s="90"/>
      <c r="G30" s="113"/>
      <c r="H30" s="159" t="s">
        <v>133</v>
      </c>
      <c r="I30" s="140">
        <f>I28</f>
        <v>306671920</v>
      </c>
      <c r="J30" s="140" t="s">
        <v>20</v>
      </c>
      <c r="K30" s="140" t="s">
        <v>27</v>
      </c>
      <c r="L30" s="166">
        <v>4.5</v>
      </c>
      <c r="M30" s="140" t="s">
        <v>31</v>
      </c>
      <c r="N30" s="140"/>
      <c r="O30" s="140"/>
      <c r="P30" s="167"/>
      <c r="Q30" s="160">
        <f>ROUNDDOWN((I30*L30/100),-1)</f>
        <v>13800230</v>
      </c>
    </row>
    <row r="31" spans="1:19" s="67" customFormat="1" ht="20.100000000000001" customHeight="1" x14ac:dyDescent="0.15">
      <c r="A31" s="350"/>
      <c r="B31" s="249"/>
      <c r="C31" s="349"/>
      <c r="D31" s="175"/>
      <c r="E31" s="175"/>
      <c r="F31" s="90"/>
      <c r="G31" s="113"/>
      <c r="H31" s="159" t="s">
        <v>134</v>
      </c>
      <c r="I31" s="140">
        <f>I28</f>
        <v>306671920</v>
      </c>
      <c r="J31" s="140" t="s">
        <v>20</v>
      </c>
      <c r="K31" s="140" t="s">
        <v>27</v>
      </c>
      <c r="L31" s="332">
        <v>3.4950000000000001</v>
      </c>
      <c r="M31" s="140" t="s">
        <v>31</v>
      </c>
      <c r="N31" s="140"/>
      <c r="O31" s="140"/>
      <c r="P31" s="167"/>
      <c r="Q31" s="160">
        <f>ROUNDDOWN((I31*L31/100),-1)</f>
        <v>10718180</v>
      </c>
    </row>
    <row r="32" spans="1:19" s="67" customFormat="1" ht="20.100000000000001" customHeight="1" x14ac:dyDescent="0.15">
      <c r="A32" s="350"/>
      <c r="B32" s="249"/>
      <c r="C32" s="349"/>
      <c r="D32" s="175"/>
      <c r="E32" s="175"/>
      <c r="F32" s="90"/>
      <c r="G32" s="113"/>
      <c r="H32" s="159" t="s">
        <v>135</v>
      </c>
      <c r="I32" s="140">
        <f>Q31</f>
        <v>10718180</v>
      </c>
      <c r="J32" s="140" t="s">
        <v>20</v>
      </c>
      <c r="K32" s="140" t="s">
        <v>27</v>
      </c>
      <c r="L32" s="254">
        <v>12.27</v>
      </c>
      <c r="M32" s="140" t="s">
        <v>31</v>
      </c>
      <c r="N32" s="140"/>
      <c r="O32" s="140"/>
      <c r="P32" s="167"/>
      <c r="Q32" s="160">
        <f>ROUNDDOWN((I32*L32/100),-1)</f>
        <v>1315120</v>
      </c>
    </row>
    <row r="33" spans="1:17" s="67" customFormat="1" ht="20.100000000000001" customHeight="1" x14ac:dyDescent="0.15">
      <c r="A33" s="350"/>
      <c r="B33" s="249"/>
      <c r="C33" s="349"/>
      <c r="D33" s="175"/>
      <c r="E33" s="175"/>
      <c r="F33" s="90"/>
      <c r="G33" s="113"/>
      <c r="H33" s="159" t="s">
        <v>136</v>
      </c>
      <c r="I33" s="140">
        <f>I28-Q22</f>
        <v>303071920</v>
      </c>
      <c r="J33" s="140" t="s">
        <v>20</v>
      </c>
      <c r="K33" s="140" t="s">
        <v>27</v>
      </c>
      <c r="L33" s="254">
        <v>1.35</v>
      </c>
      <c r="M33" s="140" t="s">
        <v>31</v>
      </c>
      <c r="N33" s="140"/>
      <c r="O33" s="140"/>
      <c r="P33" s="167"/>
      <c r="Q33" s="61">
        <f>ROUNDDOWN((I33*L33/100),-1)</f>
        <v>4091470</v>
      </c>
    </row>
    <row r="34" spans="1:17" s="67" customFormat="1" ht="20.100000000000001" customHeight="1" x14ac:dyDescent="0.15">
      <c r="A34" s="350"/>
      <c r="B34" s="249"/>
      <c r="C34" s="105"/>
      <c r="D34" s="176"/>
      <c r="E34" s="176"/>
      <c r="F34" s="98"/>
      <c r="G34" s="121"/>
      <c r="H34" s="168" t="s">
        <v>137</v>
      </c>
      <c r="I34" s="145">
        <f>I33</f>
        <v>303071920</v>
      </c>
      <c r="J34" s="145" t="s">
        <v>20</v>
      </c>
      <c r="K34" s="145" t="s">
        <v>27</v>
      </c>
      <c r="L34" s="325">
        <v>0.64</v>
      </c>
      <c r="M34" s="145" t="s">
        <v>31</v>
      </c>
      <c r="N34" s="145"/>
      <c r="O34" s="145"/>
      <c r="P34" s="169"/>
      <c r="Q34" s="104">
        <f>ROUNDDOWN((I34*L34/100),-1)</f>
        <v>1939660</v>
      </c>
    </row>
    <row r="35" spans="1:17" s="67" customFormat="1" ht="20.100000000000001" customHeight="1" x14ac:dyDescent="0.15">
      <c r="A35" s="350"/>
      <c r="B35" s="429" t="s">
        <v>38</v>
      </c>
      <c r="C35" s="418"/>
      <c r="D35" s="97">
        <f>D36+D38</f>
        <v>2600000</v>
      </c>
      <c r="E35" s="255">
        <f>E36+E38</f>
        <v>1700000</v>
      </c>
      <c r="F35" s="256">
        <f>E35-D35</f>
        <v>-900000</v>
      </c>
      <c r="G35" s="257">
        <f t="shared" ref="G35:G41" si="0">E35/D35*100</f>
        <v>65.384615384615387</v>
      </c>
      <c r="H35" s="258" t="s">
        <v>38</v>
      </c>
      <c r="I35" s="145"/>
      <c r="J35" s="145"/>
      <c r="K35" s="145"/>
      <c r="L35" s="145"/>
      <c r="M35" s="145"/>
      <c r="N35" s="145"/>
      <c r="O35" s="145"/>
      <c r="P35" s="184"/>
      <c r="Q35" s="259"/>
    </row>
    <row r="36" spans="1:17" s="67" customFormat="1" ht="20.100000000000001" customHeight="1" x14ac:dyDescent="0.15">
      <c r="A36" s="350"/>
      <c r="B36" s="260"/>
      <c r="C36" s="351" t="s">
        <v>41</v>
      </c>
      <c r="D36" s="83">
        <v>1800000</v>
      </c>
      <c r="E36" s="261">
        <f>Q37</f>
        <v>1200000</v>
      </c>
      <c r="F36" s="262">
        <f>E36-D36</f>
        <v>-600000</v>
      </c>
      <c r="G36" s="236">
        <f t="shared" si="0"/>
        <v>66.666666666666657</v>
      </c>
      <c r="H36" s="165" t="s">
        <v>41</v>
      </c>
      <c r="I36" s="180"/>
      <c r="J36" s="180"/>
      <c r="K36" s="180"/>
      <c r="L36" s="180"/>
      <c r="M36" s="180"/>
      <c r="N36" s="180"/>
      <c r="O36" s="140"/>
      <c r="P36" s="178"/>
      <c r="Q36" s="240"/>
    </row>
    <row r="37" spans="1:17" s="67" customFormat="1" ht="20.100000000000001" customHeight="1" x14ac:dyDescent="0.15">
      <c r="A37" s="350"/>
      <c r="B37" s="249"/>
      <c r="C37" s="105"/>
      <c r="D37" s="97"/>
      <c r="E37" s="263"/>
      <c r="F37" s="256"/>
      <c r="G37" s="257"/>
      <c r="H37" s="258" t="s">
        <v>161</v>
      </c>
      <c r="I37" s="140">
        <v>200000</v>
      </c>
      <c r="J37" s="140" t="s">
        <v>20</v>
      </c>
      <c r="K37" s="140" t="s">
        <v>27</v>
      </c>
      <c r="L37" s="140">
        <v>6</v>
      </c>
      <c r="M37" s="140" t="s">
        <v>15</v>
      </c>
      <c r="N37" s="145"/>
      <c r="O37" s="145"/>
      <c r="P37" s="184"/>
      <c r="Q37" s="264">
        <f>I37*L37</f>
        <v>1200000</v>
      </c>
    </row>
    <row r="38" spans="1:17" s="67" customFormat="1" ht="20.100000000000001" customHeight="1" x14ac:dyDescent="0.15">
      <c r="A38" s="350"/>
      <c r="B38" s="249"/>
      <c r="C38" s="342" t="s">
        <v>30</v>
      </c>
      <c r="D38" s="37">
        <v>800000</v>
      </c>
      <c r="E38" s="255">
        <f>I38*L38</f>
        <v>500000</v>
      </c>
      <c r="F38" s="256">
        <f>E38-D38</f>
        <v>-300000</v>
      </c>
      <c r="G38" s="232">
        <f t="shared" si="0"/>
        <v>62.5</v>
      </c>
      <c r="H38" s="258" t="s">
        <v>30</v>
      </c>
      <c r="I38" s="164">
        <v>100000</v>
      </c>
      <c r="J38" s="164" t="s">
        <v>20</v>
      </c>
      <c r="K38" s="164" t="s">
        <v>27</v>
      </c>
      <c r="L38" s="164">
        <v>5</v>
      </c>
      <c r="M38" s="164" t="s">
        <v>15</v>
      </c>
      <c r="N38" s="164"/>
      <c r="O38" s="145"/>
      <c r="P38" s="184"/>
      <c r="Q38" s="230"/>
    </row>
    <row r="39" spans="1:17" s="67" customFormat="1" ht="20.100000000000001" customHeight="1" x14ac:dyDescent="0.15">
      <c r="A39" s="350"/>
      <c r="B39" s="414" t="s">
        <v>2</v>
      </c>
      <c r="C39" s="414"/>
      <c r="D39" s="97">
        <f>D40+D41+D45+D54+D57+D59</f>
        <v>49247000</v>
      </c>
      <c r="E39" s="255">
        <f>SUM(E40:E59)</f>
        <v>26460000</v>
      </c>
      <c r="F39" s="173">
        <f>E39-D39</f>
        <v>-22787000</v>
      </c>
      <c r="G39" s="232">
        <f t="shared" si="0"/>
        <v>53.729161167177693</v>
      </c>
      <c r="H39" s="265" t="s">
        <v>2</v>
      </c>
      <c r="I39" s="79"/>
      <c r="J39" s="79"/>
      <c r="K39" s="79"/>
      <c r="L39" s="79" t="s">
        <v>235</v>
      </c>
      <c r="M39" s="79"/>
      <c r="N39" s="79"/>
      <c r="O39" s="100"/>
      <c r="P39" s="224"/>
      <c r="Q39" s="230"/>
    </row>
    <row r="40" spans="1:17" s="67" customFormat="1" ht="20.100000000000001" customHeight="1" x14ac:dyDescent="0.15">
      <c r="A40" s="350"/>
      <c r="B40" s="137"/>
      <c r="C40" s="105" t="s">
        <v>9</v>
      </c>
      <c r="D40" s="37">
        <v>800000</v>
      </c>
      <c r="E40" s="255">
        <f>I40*L40</f>
        <v>800000</v>
      </c>
      <c r="F40" s="173">
        <f>E40-D40</f>
        <v>0</v>
      </c>
      <c r="G40" s="232">
        <f t="shared" si="0"/>
        <v>100</v>
      </c>
      <c r="H40" s="265" t="s">
        <v>9</v>
      </c>
      <c r="I40" s="79">
        <v>200000</v>
      </c>
      <c r="J40" s="79" t="s">
        <v>20</v>
      </c>
      <c r="K40" s="79" t="s">
        <v>27</v>
      </c>
      <c r="L40" s="79">
        <v>4</v>
      </c>
      <c r="M40" s="79" t="s">
        <v>15</v>
      </c>
      <c r="N40" s="79"/>
      <c r="O40" s="100"/>
      <c r="P40" s="224"/>
      <c r="Q40" s="230"/>
    </row>
    <row r="41" spans="1:17" s="67" customFormat="1" ht="20.100000000000001" customHeight="1" x14ac:dyDescent="0.15">
      <c r="A41" s="350"/>
      <c r="B41" s="137"/>
      <c r="C41" s="351" t="s">
        <v>56</v>
      </c>
      <c r="D41" s="83">
        <v>13800000</v>
      </c>
      <c r="E41" s="235">
        <f>Q42+Q43+Q44</f>
        <v>7200000</v>
      </c>
      <c r="F41" s="84">
        <f>E41-D41</f>
        <v>-6600000</v>
      </c>
      <c r="G41" s="115">
        <f t="shared" si="0"/>
        <v>52.173913043478258</v>
      </c>
      <c r="H41" s="85" t="s">
        <v>56</v>
      </c>
      <c r="I41" s="86"/>
      <c r="J41" s="86"/>
      <c r="K41" s="86"/>
      <c r="L41" s="86"/>
      <c r="M41" s="86"/>
      <c r="N41" s="86"/>
      <c r="O41" s="86"/>
      <c r="P41" s="87"/>
      <c r="Q41" s="88"/>
    </row>
    <row r="42" spans="1:17" s="67" customFormat="1" ht="20.100000000000001" customHeight="1" x14ac:dyDescent="0.15">
      <c r="A42" s="350"/>
      <c r="B42" s="137"/>
      <c r="C42" s="349"/>
      <c r="D42" s="175"/>
      <c r="E42" s="175"/>
      <c r="F42" s="90"/>
      <c r="G42" s="113"/>
      <c r="H42" s="92" t="s">
        <v>138</v>
      </c>
      <c r="I42" s="140">
        <v>500000</v>
      </c>
      <c r="J42" s="93" t="s">
        <v>20</v>
      </c>
      <c r="K42" s="93" t="s">
        <v>27</v>
      </c>
      <c r="L42" s="93">
        <v>6</v>
      </c>
      <c r="M42" s="93" t="s">
        <v>15</v>
      </c>
      <c r="N42" s="93"/>
      <c r="O42" s="93"/>
      <c r="P42" s="94"/>
      <c r="Q42" s="61">
        <f>I42*L42</f>
        <v>3000000</v>
      </c>
    </row>
    <row r="43" spans="1:17" s="67" customFormat="1" ht="20.100000000000001" customHeight="1" x14ac:dyDescent="0.15">
      <c r="A43" s="350"/>
      <c r="B43" s="137"/>
      <c r="C43" s="346"/>
      <c r="D43" s="175"/>
      <c r="E43" s="175"/>
      <c r="F43" s="90"/>
      <c r="G43" s="113"/>
      <c r="H43" s="92" t="s">
        <v>139</v>
      </c>
      <c r="I43" s="93">
        <v>300000</v>
      </c>
      <c r="J43" s="93" t="s">
        <v>20</v>
      </c>
      <c r="K43" s="93" t="s">
        <v>14</v>
      </c>
      <c r="L43" s="93">
        <v>4</v>
      </c>
      <c r="M43" s="93" t="s">
        <v>15</v>
      </c>
      <c r="N43" s="93"/>
      <c r="O43" s="93"/>
      <c r="P43" s="94"/>
      <c r="Q43" s="61">
        <f>I43*L43</f>
        <v>1200000</v>
      </c>
    </row>
    <row r="44" spans="1:17" s="67" customFormat="1" ht="20.100000000000001" customHeight="1" x14ac:dyDescent="0.15">
      <c r="A44" s="350"/>
      <c r="B44" s="137"/>
      <c r="C44" s="346"/>
      <c r="D44" s="175"/>
      <c r="E44" s="175"/>
      <c r="F44" s="90"/>
      <c r="G44" s="113"/>
      <c r="H44" s="92" t="s">
        <v>140</v>
      </c>
      <c r="I44" s="140">
        <v>250000</v>
      </c>
      <c r="J44" s="93" t="s">
        <v>20</v>
      </c>
      <c r="K44" s="93" t="s">
        <v>27</v>
      </c>
      <c r="L44" s="93">
        <v>12</v>
      </c>
      <c r="M44" s="93" t="s">
        <v>15</v>
      </c>
      <c r="N44" s="93"/>
      <c r="O44" s="93"/>
      <c r="P44" s="94"/>
      <c r="Q44" s="61">
        <f>I44*L44</f>
        <v>3000000</v>
      </c>
    </row>
    <row r="45" spans="1:17" s="67" customFormat="1" ht="20.100000000000001" customHeight="1" x14ac:dyDescent="0.15">
      <c r="A45" s="350"/>
      <c r="B45" s="137"/>
      <c r="C45" s="430" t="s">
        <v>81</v>
      </c>
      <c r="D45" s="83">
        <v>9670000</v>
      </c>
      <c r="E45" s="250">
        <f>Q45</f>
        <v>5120000</v>
      </c>
      <c r="F45" s="84">
        <f>E45-D45</f>
        <v>-4550000</v>
      </c>
      <c r="G45" s="115">
        <f>E45/D45*100</f>
        <v>52.947259565667018</v>
      </c>
      <c r="H45" s="85" t="s">
        <v>178</v>
      </c>
      <c r="I45" s="86"/>
      <c r="J45" s="86"/>
      <c r="K45" s="86"/>
      <c r="L45" s="86"/>
      <c r="M45" s="86"/>
      <c r="N45" s="86"/>
      <c r="O45" s="86"/>
      <c r="P45" s="87"/>
      <c r="Q45" s="62">
        <f>SUM(Q46:Q53)</f>
        <v>5120000</v>
      </c>
    </row>
    <row r="46" spans="1:17" s="67" customFormat="1" ht="20.100000000000001" customHeight="1" x14ac:dyDescent="0.15">
      <c r="A46" s="350"/>
      <c r="B46" s="137"/>
      <c r="C46" s="418"/>
      <c r="D46" s="175"/>
      <c r="E46" s="175"/>
      <c r="F46" s="90"/>
      <c r="G46" s="113"/>
      <c r="H46" s="92" t="s">
        <v>141</v>
      </c>
      <c r="I46" s="93">
        <v>10000</v>
      </c>
      <c r="J46" s="93" t="s">
        <v>20</v>
      </c>
      <c r="K46" s="93" t="s">
        <v>27</v>
      </c>
      <c r="L46" s="93">
        <v>12</v>
      </c>
      <c r="M46" s="93" t="s">
        <v>15</v>
      </c>
      <c r="N46" s="93"/>
      <c r="O46" s="93"/>
      <c r="P46" s="94"/>
      <c r="Q46" s="61">
        <f t="shared" ref="Q46:Q53" si="1">I46*L46</f>
        <v>120000</v>
      </c>
    </row>
    <row r="47" spans="1:17" s="67" customFormat="1" ht="20.100000000000001" customHeight="1" x14ac:dyDescent="0.15">
      <c r="A47" s="345"/>
      <c r="B47" s="137"/>
      <c r="C47" s="346"/>
      <c r="D47" s="107"/>
      <c r="E47" s="175"/>
      <c r="F47" s="90"/>
      <c r="G47" s="113"/>
      <c r="H47" s="92" t="s">
        <v>142</v>
      </c>
      <c r="I47" s="93">
        <v>25000</v>
      </c>
      <c r="J47" s="93" t="s">
        <v>20</v>
      </c>
      <c r="K47" s="93" t="s">
        <v>27</v>
      </c>
      <c r="L47" s="93">
        <v>2</v>
      </c>
      <c r="M47" s="93" t="s">
        <v>15</v>
      </c>
      <c r="N47" s="93"/>
      <c r="O47" s="93"/>
      <c r="P47" s="94"/>
      <c r="Q47" s="61">
        <f t="shared" si="1"/>
        <v>50000</v>
      </c>
    </row>
    <row r="48" spans="1:17" s="67" customFormat="1" ht="20.100000000000001" customHeight="1" x14ac:dyDescent="0.15">
      <c r="A48" s="345"/>
      <c r="B48" s="137"/>
      <c r="C48" s="346"/>
      <c r="D48" s="107"/>
      <c r="E48" s="175"/>
      <c r="F48" s="90"/>
      <c r="G48" s="113"/>
      <c r="H48" s="92" t="s">
        <v>143</v>
      </c>
      <c r="I48" s="93">
        <v>150000</v>
      </c>
      <c r="J48" s="93" t="s">
        <v>20</v>
      </c>
      <c r="K48" s="93" t="s">
        <v>27</v>
      </c>
      <c r="L48" s="93">
        <v>12</v>
      </c>
      <c r="M48" s="93" t="s">
        <v>15</v>
      </c>
      <c r="N48" s="93"/>
      <c r="O48" s="93"/>
      <c r="P48" s="94"/>
      <c r="Q48" s="61">
        <f t="shared" si="1"/>
        <v>1800000</v>
      </c>
    </row>
    <row r="49" spans="1:17" s="67" customFormat="1" ht="20.100000000000001" customHeight="1" x14ac:dyDescent="0.15">
      <c r="A49" s="345"/>
      <c r="B49" s="137"/>
      <c r="C49" s="349"/>
      <c r="D49" s="107"/>
      <c r="E49" s="175"/>
      <c r="F49" s="90"/>
      <c r="G49" s="113"/>
      <c r="H49" s="92" t="s">
        <v>144</v>
      </c>
      <c r="I49" s="140">
        <v>100000</v>
      </c>
      <c r="J49" s="93" t="s">
        <v>20</v>
      </c>
      <c r="K49" s="93" t="s">
        <v>27</v>
      </c>
      <c r="L49" s="93">
        <v>12</v>
      </c>
      <c r="M49" s="93" t="s">
        <v>15</v>
      </c>
      <c r="N49" s="93"/>
      <c r="O49" s="93"/>
      <c r="P49" s="94"/>
      <c r="Q49" s="61">
        <f t="shared" si="1"/>
        <v>1200000</v>
      </c>
    </row>
    <row r="50" spans="1:17" s="67" customFormat="1" ht="20.100000000000001" customHeight="1" x14ac:dyDescent="0.15">
      <c r="A50" s="345"/>
      <c r="B50" s="122"/>
      <c r="C50" s="349"/>
      <c r="D50" s="107"/>
      <c r="E50" s="175"/>
      <c r="F50" s="90"/>
      <c r="G50" s="113"/>
      <c r="H50" s="92" t="s">
        <v>145</v>
      </c>
      <c r="I50" s="93">
        <v>10000</v>
      </c>
      <c r="J50" s="93" t="s">
        <v>20</v>
      </c>
      <c r="K50" s="93" t="s">
        <v>27</v>
      </c>
      <c r="L50" s="140">
        <v>20</v>
      </c>
      <c r="M50" s="93" t="s">
        <v>28</v>
      </c>
      <c r="N50" s="93"/>
      <c r="O50" s="93"/>
      <c r="P50" s="94"/>
      <c r="Q50" s="61">
        <f t="shared" si="1"/>
        <v>200000</v>
      </c>
    </row>
    <row r="51" spans="1:17" s="67" customFormat="1" ht="20.100000000000001" customHeight="1" x14ac:dyDescent="0.15">
      <c r="A51" s="345"/>
      <c r="B51" s="122"/>
      <c r="C51" s="349"/>
      <c r="D51" s="107"/>
      <c r="E51" s="175"/>
      <c r="F51" s="90"/>
      <c r="G51" s="113"/>
      <c r="H51" s="92" t="s">
        <v>146</v>
      </c>
      <c r="I51" s="93">
        <v>30000</v>
      </c>
      <c r="J51" s="93" t="s">
        <v>20</v>
      </c>
      <c r="K51" s="93" t="s">
        <v>27</v>
      </c>
      <c r="L51" s="140">
        <v>20</v>
      </c>
      <c r="M51" s="93" t="s">
        <v>28</v>
      </c>
      <c r="N51" s="93"/>
      <c r="O51" s="93"/>
      <c r="P51" s="94"/>
      <c r="Q51" s="61">
        <f t="shared" si="1"/>
        <v>600000</v>
      </c>
    </row>
    <row r="52" spans="1:17" s="67" customFormat="1" ht="20.100000000000001" customHeight="1" x14ac:dyDescent="0.15">
      <c r="A52" s="345"/>
      <c r="B52" s="122"/>
      <c r="C52" s="349"/>
      <c r="D52" s="107"/>
      <c r="E52" s="175"/>
      <c r="F52" s="90"/>
      <c r="G52" s="113"/>
      <c r="H52" s="92" t="s">
        <v>147</v>
      </c>
      <c r="I52" s="93">
        <v>950000</v>
      </c>
      <c r="J52" s="93" t="s">
        <v>20</v>
      </c>
      <c r="K52" s="93" t="s">
        <v>27</v>
      </c>
      <c r="L52" s="93">
        <v>1</v>
      </c>
      <c r="M52" s="93" t="s">
        <v>15</v>
      </c>
      <c r="N52" s="93"/>
      <c r="O52" s="93"/>
      <c r="P52" s="94"/>
      <c r="Q52" s="61">
        <f t="shared" si="1"/>
        <v>950000</v>
      </c>
    </row>
    <row r="53" spans="1:17" s="67" customFormat="1" ht="20.100000000000001" customHeight="1" x14ac:dyDescent="0.15">
      <c r="A53" s="214"/>
      <c r="B53" s="116"/>
      <c r="C53" s="111"/>
      <c r="D53" s="162"/>
      <c r="E53" s="163"/>
      <c r="F53" s="112"/>
      <c r="G53" s="117"/>
      <c r="H53" s="355" t="s">
        <v>148</v>
      </c>
      <c r="I53" s="146">
        <v>50000</v>
      </c>
      <c r="J53" s="356" t="s">
        <v>20</v>
      </c>
      <c r="K53" s="356" t="s">
        <v>27</v>
      </c>
      <c r="L53" s="356">
        <v>4</v>
      </c>
      <c r="M53" s="356" t="s">
        <v>15</v>
      </c>
      <c r="N53" s="356"/>
      <c r="O53" s="356"/>
      <c r="P53" s="357"/>
      <c r="Q53" s="206">
        <f t="shared" si="1"/>
        <v>200000</v>
      </c>
    </row>
    <row r="54" spans="1:17" s="67" customFormat="1" ht="20.100000000000001" customHeight="1" x14ac:dyDescent="0.15">
      <c r="A54" s="118"/>
      <c r="B54" s="138"/>
      <c r="C54" s="139" t="s">
        <v>13</v>
      </c>
      <c r="D54" s="197">
        <v>2440000</v>
      </c>
      <c r="E54" s="252">
        <f>SUM(Q55:Q56)</f>
        <v>1400000</v>
      </c>
      <c r="F54" s="119">
        <f>E54-D54</f>
        <v>-1040000</v>
      </c>
      <c r="G54" s="286">
        <f>E54/D54*100</f>
        <v>57.377049180327866</v>
      </c>
      <c r="H54" s="253" t="s">
        <v>13</v>
      </c>
      <c r="I54" s="182"/>
      <c r="J54" s="182"/>
      <c r="K54" s="182"/>
      <c r="L54" s="182"/>
      <c r="M54" s="182"/>
      <c r="N54" s="182"/>
      <c r="O54" s="182"/>
      <c r="P54" s="190"/>
      <c r="Q54" s="344"/>
    </row>
    <row r="55" spans="1:17" s="67" customFormat="1" ht="20.100000000000001" customHeight="1" x14ac:dyDescent="0.15">
      <c r="A55" s="345"/>
      <c r="B55" s="114"/>
      <c r="C55" s="349"/>
      <c r="D55" s="107"/>
      <c r="E55" s="175"/>
      <c r="F55" s="90"/>
      <c r="G55" s="113"/>
      <c r="H55" s="159" t="s">
        <v>149</v>
      </c>
      <c r="I55" s="140">
        <v>100000</v>
      </c>
      <c r="J55" s="140" t="s">
        <v>20</v>
      </c>
      <c r="K55" s="140" t="s">
        <v>27</v>
      </c>
      <c r="L55" s="140">
        <v>12</v>
      </c>
      <c r="M55" s="140" t="s">
        <v>23</v>
      </c>
      <c r="N55" s="140"/>
      <c r="O55" s="140"/>
      <c r="P55" s="167"/>
      <c r="Q55" s="61">
        <f>I55*L55</f>
        <v>1200000</v>
      </c>
    </row>
    <row r="56" spans="1:17" s="67" customFormat="1" ht="20.100000000000001" customHeight="1" x14ac:dyDescent="0.15">
      <c r="A56" s="372"/>
      <c r="B56" s="114"/>
      <c r="C56" s="105"/>
      <c r="D56" s="108"/>
      <c r="E56" s="176"/>
      <c r="F56" s="98"/>
      <c r="G56" s="121"/>
      <c r="H56" s="168" t="s">
        <v>150</v>
      </c>
      <c r="I56" s="145">
        <v>50000</v>
      </c>
      <c r="J56" s="145" t="s">
        <v>20</v>
      </c>
      <c r="K56" s="145" t="s">
        <v>27</v>
      </c>
      <c r="L56" s="145">
        <v>4</v>
      </c>
      <c r="M56" s="145" t="s">
        <v>15</v>
      </c>
      <c r="N56" s="145"/>
      <c r="O56" s="145"/>
      <c r="P56" s="169"/>
      <c r="Q56" s="104">
        <f>I56*L56</f>
        <v>200000</v>
      </c>
    </row>
    <row r="57" spans="1:17" s="67" customFormat="1" ht="20.100000000000001" customHeight="1" x14ac:dyDescent="0.15">
      <c r="A57" s="372"/>
      <c r="B57" s="114"/>
      <c r="C57" s="373" t="s">
        <v>109</v>
      </c>
      <c r="D57" s="95">
        <v>6600000</v>
      </c>
      <c r="E57" s="235">
        <f>Q58</f>
        <v>2200000</v>
      </c>
      <c r="F57" s="90">
        <f>E57-D57</f>
        <v>-4400000</v>
      </c>
      <c r="G57" s="280">
        <f>E57/D57*100</f>
        <v>33.333333333333329</v>
      </c>
      <c r="H57" s="159" t="s">
        <v>109</v>
      </c>
      <c r="I57" s="140"/>
      <c r="J57" s="140"/>
      <c r="K57" s="140"/>
      <c r="L57" s="140"/>
      <c r="M57" s="140"/>
      <c r="N57" s="140"/>
      <c r="O57" s="140"/>
      <c r="P57" s="167"/>
      <c r="Q57" s="476"/>
    </row>
    <row r="58" spans="1:17" s="67" customFormat="1" ht="20.100000000000001" customHeight="1" x14ac:dyDescent="0.15">
      <c r="A58" s="345"/>
      <c r="B58" s="114"/>
      <c r="C58" s="349"/>
      <c r="D58" s="107"/>
      <c r="E58" s="175"/>
      <c r="F58" s="90"/>
      <c r="G58" s="113"/>
      <c r="H58" s="159" t="s">
        <v>151</v>
      </c>
      <c r="I58" s="140">
        <v>550000</v>
      </c>
      <c r="J58" s="140" t="s">
        <v>20</v>
      </c>
      <c r="K58" s="140" t="s">
        <v>27</v>
      </c>
      <c r="L58" s="140">
        <v>4</v>
      </c>
      <c r="M58" s="140" t="s">
        <v>15</v>
      </c>
      <c r="N58" s="140"/>
      <c r="O58" s="140"/>
      <c r="P58" s="167"/>
      <c r="Q58" s="61">
        <f>I58*L58</f>
        <v>2200000</v>
      </c>
    </row>
    <row r="59" spans="1:17" s="67" customFormat="1" ht="20.100000000000001" customHeight="1" x14ac:dyDescent="0.15">
      <c r="A59" s="345"/>
      <c r="B59" s="114"/>
      <c r="C59" s="351" t="s">
        <v>35</v>
      </c>
      <c r="D59" s="83">
        <v>15937000</v>
      </c>
      <c r="E59" s="250">
        <f>Q59+Q62+Q67</f>
        <v>9740000</v>
      </c>
      <c r="F59" s="84">
        <f>E59-D59</f>
        <v>-6197000</v>
      </c>
      <c r="G59" s="115">
        <f>E59/D59*100</f>
        <v>61.11564284369706</v>
      </c>
      <c r="H59" s="179" t="s">
        <v>164</v>
      </c>
      <c r="I59" s="180"/>
      <c r="J59" s="180"/>
      <c r="K59" s="180"/>
      <c r="L59" s="180"/>
      <c r="M59" s="180"/>
      <c r="N59" s="180"/>
      <c r="O59" s="180"/>
      <c r="P59" s="181"/>
      <c r="Q59" s="62">
        <f>Q60+Q61</f>
        <v>3040000</v>
      </c>
    </row>
    <row r="60" spans="1:17" s="67" customFormat="1" ht="20.100000000000001" customHeight="1" x14ac:dyDescent="0.15">
      <c r="A60" s="345"/>
      <c r="B60" s="114"/>
      <c r="C60" s="349"/>
      <c r="D60" s="95"/>
      <c r="E60" s="235"/>
      <c r="F60" s="90"/>
      <c r="G60" s="113"/>
      <c r="H60" s="159" t="s">
        <v>162</v>
      </c>
      <c r="I60" s="140">
        <v>92000</v>
      </c>
      <c r="J60" s="140" t="s">
        <v>20</v>
      </c>
      <c r="K60" s="140" t="s">
        <v>27</v>
      </c>
      <c r="L60" s="140">
        <v>20</v>
      </c>
      <c r="M60" s="140" t="s">
        <v>28</v>
      </c>
      <c r="N60" s="140" t="s">
        <v>27</v>
      </c>
      <c r="O60" s="140">
        <v>1</v>
      </c>
      <c r="P60" s="167" t="s">
        <v>15</v>
      </c>
      <c r="Q60" s="160">
        <f>I60*L60*O60</f>
        <v>1840000</v>
      </c>
    </row>
    <row r="61" spans="1:17" s="67" customFormat="1" ht="20.100000000000001" customHeight="1" x14ac:dyDescent="0.15">
      <c r="A61" s="345"/>
      <c r="B61" s="114"/>
      <c r="C61" s="349"/>
      <c r="D61" s="95"/>
      <c r="E61" s="235"/>
      <c r="F61" s="90"/>
      <c r="G61" s="113"/>
      <c r="H61" s="159" t="s">
        <v>163</v>
      </c>
      <c r="I61" s="140">
        <v>200000</v>
      </c>
      <c r="J61" s="140" t="s">
        <v>20</v>
      </c>
      <c r="K61" s="140" t="s">
        <v>27</v>
      </c>
      <c r="L61" s="140">
        <v>6</v>
      </c>
      <c r="M61" s="140" t="s">
        <v>84</v>
      </c>
      <c r="N61" s="140"/>
      <c r="O61" s="140"/>
      <c r="P61" s="167"/>
      <c r="Q61" s="160">
        <f>I61*L61</f>
        <v>1200000</v>
      </c>
    </row>
    <row r="62" spans="1:17" s="67" customFormat="1" ht="20.100000000000001" customHeight="1" x14ac:dyDescent="0.15">
      <c r="A62" s="345"/>
      <c r="B62" s="114"/>
      <c r="C62" s="349"/>
      <c r="D62" s="95"/>
      <c r="E62" s="235"/>
      <c r="F62" s="90"/>
      <c r="G62" s="113"/>
      <c r="H62" s="159" t="s">
        <v>154</v>
      </c>
      <c r="I62" s="140"/>
      <c r="J62" s="140"/>
      <c r="K62" s="140"/>
      <c r="L62" s="140"/>
      <c r="M62" s="140"/>
      <c r="N62" s="140"/>
      <c r="O62" s="140"/>
      <c r="P62" s="167"/>
      <c r="Q62" s="186">
        <f>Q63+Q64+Q65+Q66</f>
        <v>6300000</v>
      </c>
    </row>
    <row r="63" spans="1:17" s="67" customFormat="1" ht="20.100000000000001" customHeight="1" x14ac:dyDescent="0.15">
      <c r="A63" s="345"/>
      <c r="B63" s="114"/>
      <c r="C63" s="349"/>
      <c r="D63" s="95"/>
      <c r="E63" s="235"/>
      <c r="F63" s="90"/>
      <c r="G63" s="113"/>
      <c r="H63" s="159" t="s">
        <v>155</v>
      </c>
      <c r="I63" s="140">
        <v>200000</v>
      </c>
      <c r="J63" s="140" t="s">
        <v>20</v>
      </c>
      <c r="K63" s="140" t="s">
        <v>27</v>
      </c>
      <c r="L63" s="140">
        <v>4</v>
      </c>
      <c r="M63" s="140" t="s">
        <v>84</v>
      </c>
      <c r="N63" s="140"/>
      <c r="O63" s="140"/>
      <c r="P63" s="167"/>
      <c r="Q63" s="160">
        <f>I63*L63</f>
        <v>800000</v>
      </c>
    </row>
    <row r="64" spans="1:17" s="67" customFormat="1" ht="20.100000000000001" customHeight="1" x14ac:dyDescent="0.15">
      <c r="A64" s="345"/>
      <c r="B64" s="114"/>
      <c r="C64" s="349"/>
      <c r="D64" s="95"/>
      <c r="E64" s="235"/>
      <c r="F64" s="90"/>
      <c r="G64" s="113"/>
      <c r="H64" s="159" t="s">
        <v>156</v>
      </c>
      <c r="I64" s="140">
        <v>1000000</v>
      </c>
      <c r="J64" s="140" t="s">
        <v>20</v>
      </c>
      <c r="K64" s="140" t="s">
        <v>27</v>
      </c>
      <c r="L64" s="140">
        <v>2</v>
      </c>
      <c r="M64" s="140" t="s">
        <v>28</v>
      </c>
      <c r="N64" s="140"/>
      <c r="O64" s="140"/>
      <c r="P64" s="167"/>
      <c r="Q64" s="160">
        <f>I64*L64</f>
        <v>2000000</v>
      </c>
    </row>
    <row r="65" spans="1:17" s="67" customFormat="1" ht="20.100000000000001" customHeight="1" x14ac:dyDescent="0.15">
      <c r="A65" s="345"/>
      <c r="B65" s="114"/>
      <c r="C65" s="349"/>
      <c r="D65" s="95"/>
      <c r="E65" s="235"/>
      <c r="F65" s="90"/>
      <c r="G65" s="113"/>
      <c r="H65" s="159" t="s">
        <v>157</v>
      </c>
      <c r="I65" s="140">
        <v>150000</v>
      </c>
      <c r="J65" s="140" t="s">
        <v>20</v>
      </c>
      <c r="K65" s="140" t="s">
        <v>27</v>
      </c>
      <c r="L65" s="140">
        <v>12</v>
      </c>
      <c r="M65" s="140" t="s">
        <v>84</v>
      </c>
      <c r="N65" s="140"/>
      <c r="O65" s="140"/>
      <c r="P65" s="167"/>
      <c r="Q65" s="160">
        <f>I65*L65</f>
        <v>1800000</v>
      </c>
    </row>
    <row r="66" spans="1:17" s="67" customFormat="1" ht="20.100000000000001" customHeight="1" x14ac:dyDescent="0.15">
      <c r="A66" s="345"/>
      <c r="B66" s="114"/>
      <c r="C66" s="349"/>
      <c r="D66" s="95"/>
      <c r="E66" s="235"/>
      <c r="F66" s="90"/>
      <c r="G66" s="113"/>
      <c r="H66" s="159" t="s">
        <v>158</v>
      </c>
      <c r="I66" s="140">
        <v>425000</v>
      </c>
      <c r="J66" s="140" t="s">
        <v>20</v>
      </c>
      <c r="K66" s="140" t="s">
        <v>27</v>
      </c>
      <c r="L66" s="140">
        <v>4</v>
      </c>
      <c r="M66" s="140" t="s">
        <v>15</v>
      </c>
      <c r="N66" s="140"/>
      <c r="O66" s="140"/>
      <c r="P66" s="167"/>
      <c r="Q66" s="160">
        <f>I66*L66</f>
        <v>1700000</v>
      </c>
    </row>
    <row r="67" spans="1:17" s="67" customFormat="1" ht="20.100000000000001" customHeight="1" x14ac:dyDescent="0.15">
      <c r="A67" s="345"/>
      <c r="B67" s="114"/>
      <c r="C67" s="349"/>
      <c r="D67" s="95"/>
      <c r="E67" s="235"/>
      <c r="F67" s="90"/>
      <c r="G67" s="113"/>
      <c r="H67" s="159" t="s">
        <v>165</v>
      </c>
      <c r="I67" s="140"/>
      <c r="J67" s="140"/>
      <c r="K67" s="140"/>
      <c r="L67" s="140"/>
      <c r="M67" s="140"/>
      <c r="N67" s="140"/>
      <c r="O67" s="140"/>
      <c r="P67" s="167"/>
      <c r="Q67" s="160">
        <f>Q68+Q69</f>
        <v>400000</v>
      </c>
    </row>
    <row r="68" spans="1:17" s="67" customFormat="1" ht="20.100000000000001" customHeight="1" x14ac:dyDescent="0.15">
      <c r="A68" s="345"/>
      <c r="B68" s="114"/>
      <c r="C68" s="349"/>
      <c r="D68" s="95"/>
      <c r="E68" s="235"/>
      <c r="F68" s="90"/>
      <c r="G68" s="113"/>
      <c r="H68" s="159" t="s">
        <v>166</v>
      </c>
      <c r="I68" s="140">
        <v>100000</v>
      </c>
      <c r="J68" s="140" t="s">
        <v>20</v>
      </c>
      <c r="K68" s="140" t="s">
        <v>27</v>
      </c>
      <c r="L68" s="140">
        <v>2</v>
      </c>
      <c r="M68" s="140" t="s">
        <v>15</v>
      </c>
      <c r="N68" s="140"/>
      <c r="O68" s="140"/>
      <c r="P68" s="167"/>
      <c r="Q68" s="160">
        <f>I68*L68</f>
        <v>200000</v>
      </c>
    </row>
    <row r="69" spans="1:17" s="67" customFormat="1" ht="20.100000000000001" customHeight="1" x14ac:dyDescent="0.15">
      <c r="A69" s="345"/>
      <c r="B69" s="114"/>
      <c r="C69" s="349"/>
      <c r="D69" s="95"/>
      <c r="E69" s="235"/>
      <c r="F69" s="90"/>
      <c r="G69" s="113"/>
      <c r="H69" s="159" t="s">
        <v>167</v>
      </c>
      <c r="I69" s="140">
        <v>100000</v>
      </c>
      <c r="J69" s="140" t="s">
        <v>20</v>
      </c>
      <c r="K69" s="140" t="s">
        <v>27</v>
      </c>
      <c r="L69" s="140">
        <v>2</v>
      </c>
      <c r="M69" s="140" t="s">
        <v>15</v>
      </c>
      <c r="N69" s="140"/>
      <c r="O69" s="140"/>
      <c r="P69" s="167"/>
      <c r="Q69" s="160">
        <f>I69*L69</f>
        <v>200000</v>
      </c>
    </row>
    <row r="70" spans="1:17" s="67" customFormat="1" ht="20.100000000000001" customHeight="1" x14ac:dyDescent="0.15">
      <c r="A70" s="395" t="s">
        <v>42</v>
      </c>
      <c r="B70" s="386"/>
      <c r="C70" s="386"/>
      <c r="D70" s="123">
        <f>D71</f>
        <v>7500000</v>
      </c>
      <c r="E70" s="267">
        <f>E71</f>
        <v>7500000</v>
      </c>
      <c r="F70" s="77">
        <f t="shared" ref="F70:F77" si="2">E70-D70</f>
        <v>0</v>
      </c>
      <c r="G70" s="124">
        <f t="shared" ref="G70:G77" si="3">E70/D70*100</f>
        <v>100</v>
      </c>
      <c r="H70" s="268" t="s">
        <v>42</v>
      </c>
      <c r="I70" s="164"/>
      <c r="J70" s="164"/>
      <c r="K70" s="164"/>
      <c r="L70" s="164"/>
      <c r="M70" s="164"/>
      <c r="N70" s="164"/>
      <c r="O70" s="164"/>
      <c r="P70" s="185"/>
      <c r="Q70" s="81"/>
    </row>
    <row r="71" spans="1:17" s="67" customFormat="1" ht="20.100000000000001" customHeight="1" x14ac:dyDescent="0.15">
      <c r="A71" s="345"/>
      <c r="B71" s="414" t="s">
        <v>12</v>
      </c>
      <c r="C71" s="414"/>
      <c r="D71" s="37">
        <f>SUM(D72:D74)</f>
        <v>7500000</v>
      </c>
      <c r="E71" s="255">
        <f>SUM(E72:E74)</f>
        <v>7500000</v>
      </c>
      <c r="F71" s="82">
        <f t="shared" si="2"/>
        <v>0</v>
      </c>
      <c r="G71" s="125">
        <f t="shared" si="3"/>
        <v>100</v>
      </c>
      <c r="H71" s="268" t="s">
        <v>12</v>
      </c>
      <c r="I71" s="164"/>
      <c r="J71" s="164"/>
      <c r="K71" s="164"/>
      <c r="L71" s="164"/>
      <c r="M71" s="164"/>
      <c r="N71" s="164"/>
      <c r="O71" s="164"/>
      <c r="P71" s="185"/>
      <c r="Q71" s="81"/>
    </row>
    <row r="72" spans="1:17" s="67" customFormat="1" ht="20.100000000000001" customHeight="1" x14ac:dyDescent="0.15">
      <c r="A72" s="345"/>
      <c r="B72" s="346"/>
      <c r="C72" s="105" t="s">
        <v>12</v>
      </c>
      <c r="D72" s="97">
        <v>300000</v>
      </c>
      <c r="E72" s="255">
        <f>I72*L72</f>
        <v>300000</v>
      </c>
      <c r="F72" s="98">
        <f t="shared" si="2"/>
        <v>0</v>
      </c>
      <c r="G72" s="125">
        <f t="shared" si="3"/>
        <v>100</v>
      </c>
      <c r="H72" s="168" t="s">
        <v>12</v>
      </c>
      <c r="I72" s="145">
        <v>300000</v>
      </c>
      <c r="J72" s="145" t="s">
        <v>20</v>
      </c>
      <c r="K72" s="140" t="s">
        <v>27</v>
      </c>
      <c r="L72" s="145">
        <v>1</v>
      </c>
      <c r="M72" s="145" t="s">
        <v>84</v>
      </c>
      <c r="N72" s="145"/>
      <c r="O72" s="145"/>
      <c r="P72" s="169"/>
      <c r="Q72" s="81"/>
    </row>
    <row r="73" spans="1:17" s="67" customFormat="1" ht="20.100000000000001" customHeight="1" x14ac:dyDescent="0.15">
      <c r="A73" s="345"/>
      <c r="B73" s="114"/>
      <c r="C73" s="342" t="s">
        <v>34</v>
      </c>
      <c r="D73" s="97">
        <v>3600000</v>
      </c>
      <c r="E73" s="255">
        <f>I73*L73</f>
        <v>3600000</v>
      </c>
      <c r="F73" s="82">
        <f t="shared" si="2"/>
        <v>0</v>
      </c>
      <c r="G73" s="125">
        <f t="shared" si="3"/>
        <v>100</v>
      </c>
      <c r="H73" s="168" t="s">
        <v>180</v>
      </c>
      <c r="I73" s="164">
        <v>300000</v>
      </c>
      <c r="J73" s="164" t="s">
        <v>20</v>
      </c>
      <c r="K73" s="164" t="s">
        <v>27</v>
      </c>
      <c r="L73" s="164">
        <v>12</v>
      </c>
      <c r="M73" s="164" t="s">
        <v>23</v>
      </c>
      <c r="N73" s="164"/>
      <c r="O73" s="145"/>
      <c r="P73" s="169"/>
      <c r="Q73" s="81"/>
    </row>
    <row r="74" spans="1:17" s="67" customFormat="1" ht="20.100000000000001" customHeight="1" x14ac:dyDescent="0.15">
      <c r="A74" s="211"/>
      <c r="B74" s="126"/>
      <c r="C74" s="342" t="s">
        <v>36</v>
      </c>
      <c r="D74" s="97">
        <v>3600000</v>
      </c>
      <c r="E74" s="255">
        <f>I74*L74</f>
        <v>3600000</v>
      </c>
      <c r="F74" s="82">
        <f t="shared" si="2"/>
        <v>0</v>
      </c>
      <c r="G74" s="125">
        <f t="shared" si="3"/>
        <v>100</v>
      </c>
      <c r="H74" s="168" t="s">
        <v>36</v>
      </c>
      <c r="I74" s="164">
        <v>300000</v>
      </c>
      <c r="J74" s="164" t="s">
        <v>20</v>
      </c>
      <c r="K74" s="140" t="s">
        <v>27</v>
      </c>
      <c r="L74" s="164">
        <v>12</v>
      </c>
      <c r="M74" s="164" t="s">
        <v>23</v>
      </c>
      <c r="N74" s="164"/>
      <c r="O74" s="145"/>
      <c r="P74" s="169"/>
      <c r="Q74" s="81"/>
    </row>
    <row r="75" spans="1:17" s="67" customFormat="1" ht="20.100000000000001" customHeight="1" x14ac:dyDescent="0.15">
      <c r="A75" s="395" t="s">
        <v>19</v>
      </c>
      <c r="B75" s="395"/>
      <c r="C75" s="395"/>
      <c r="D75" s="101">
        <f>D76</f>
        <v>9350000</v>
      </c>
      <c r="E75" s="269">
        <f>E76</f>
        <v>6950000</v>
      </c>
      <c r="F75" s="77">
        <f t="shared" si="2"/>
        <v>-2400000</v>
      </c>
      <c r="G75" s="124">
        <f t="shared" si="3"/>
        <v>74.331550802139034</v>
      </c>
      <c r="H75" s="266"/>
      <c r="I75" s="79"/>
      <c r="J75" s="79"/>
      <c r="K75" s="79"/>
      <c r="L75" s="79"/>
      <c r="M75" s="79"/>
      <c r="N75" s="79"/>
      <c r="O75" s="100"/>
      <c r="P75" s="75"/>
      <c r="Q75" s="81"/>
    </row>
    <row r="76" spans="1:17" s="67" customFormat="1" ht="20.100000000000001" customHeight="1" x14ac:dyDescent="0.15">
      <c r="A76" s="345"/>
      <c r="B76" s="418" t="s">
        <v>82</v>
      </c>
      <c r="C76" s="418"/>
      <c r="D76" s="95">
        <f>D77</f>
        <v>9350000</v>
      </c>
      <c r="E76" s="270">
        <f>E77</f>
        <v>6950000</v>
      </c>
      <c r="F76" s="84">
        <f t="shared" si="2"/>
        <v>-2400000</v>
      </c>
      <c r="G76" s="115">
        <f t="shared" si="3"/>
        <v>74.331550802139034</v>
      </c>
      <c r="H76" s="92"/>
      <c r="I76" s="86"/>
      <c r="J76" s="86"/>
      <c r="K76" s="86"/>
      <c r="L76" s="86"/>
      <c r="M76" s="86"/>
      <c r="N76" s="86"/>
      <c r="O76" s="93"/>
      <c r="P76" s="94"/>
      <c r="Q76" s="88"/>
    </row>
    <row r="77" spans="1:17" s="67" customFormat="1" ht="20.100000000000001" customHeight="1" x14ac:dyDescent="0.15">
      <c r="A77" s="345"/>
      <c r="B77" s="351"/>
      <c r="C77" s="351" t="s">
        <v>83</v>
      </c>
      <c r="D77" s="83">
        <v>9350000</v>
      </c>
      <c r="E77" s="271">
        <f>Q77</f>
        <v>6950000</v>
      </c>
      <c r="F77" s="84">
        <f t="shared" si="2"/>
        <v>-2400000</v>
      </c>
      <c r="G77" s="115">
        <f t="shared" si="3"/>
        <v>74.331550802139034</v>
      </c>
      <c r="H77" s="272" t="s">
        <v>83</v>
      </c>
      <c r="I77" s="86"/>
      <c r="J77" s="86"/>
      <c r="K77" s="86"/>
      <c r="L77" s="86"/>
      <c r="M77" s="86"/>
      <c r="N77" s="86"/>
      <c r="O77" s="86"/>
      <c r="P77" s="87"/>
      <c r="Q77" s="64">
        <f>Q78+Q79+Q80+Q81+Q82+Q86</f>
        <v>6950000</v>
      </c>
    </row>
    <row r="78" spans="1:17" s="67" customFormat="1" ht="20.100000000000001" customHeight="1" x14ac:dyDescent="0.15">
      <c r="A78" s="345"/>
      <c r="B78" s="349"/>
      <c r="C78" s="349"/>
      <c r="D78" s="95"/>
      <c r="E78" s="273"/>
      <c r="F78" s="90"/>
      <c r="G78" s="113"/>
      <c r="H78" s="159" t="s">
        <v>170</v>
      </c>
      <c r="I78" s="140">
        <v>20000</v>
      </c>
      <c r="J78" s="140" t="s">
        <v>20</v>
      </c>
      <c r="K78" s="140" t="s">
        <v>27</v>
      </c>
      <c r="L78" s="140">
        <v>30</v>
      </c>
      <c r="M78" s="140" t="s">
        <v>28</v>
      </c>
      <c r="N78" s="140" t="s">
        <v>27</v>
      </c>
      <c r="O78" s="140">
        <v>2</v>
      </c>
      <c r="P78" s="167" t="s">
        <v>15</v>
      </c>
      <c r="Q78" s="187">
        <f t="shared" ref="Q78" si="4">I78*L78*O78</f>
        <v>1200000</v>
      </c>
    </row>
    <row r="79" spans="1:17" s="67" customFormat="1" ht="20.100000000000001" customHeight="1" x14ac:dyDescent="0.15">
      <c r="A79" s="345"/>
      <c r="B79" s="346"/>
      <c r="C79" s="349"/>
      <c r="D79" s="95"/>
      <c r="E79" s="273"/>
      <c r="F79" s="90"/>
      <c r="G79" s="113"/>
      <c r="H79" s="159" t="s">
        <v>171</v>
      </c>
      <c r="I79" s="140">
        <v>2000000</v>
      </c>
      <c r="J79" s="140" t="s">
        <v>20</v>
      </c>
      <c r="K79" s="140" t="s">
        <v>27</v>
      </c>
      <c r="L79" s="140">
        <v>1</v>
      </c>
      <c r="M79" s="140" t="s">
        <v>15</v>
      </c>
      <c r="N79" s="140"/>
      <c r="O79" s="140"/>
      <c r="P79" s="167"/>
      <c r="Q79" s="187">
        <f>I79*L79</f>
        <v>2000000</v>
      </c>
    </row>
    <row r="80" spans="1:17" s="67" customFormat="1" ht="20.100000000000001" customHeight="1" x14ac:dyDescent="0.15">
      <c r="A80" s="345"/>
      <c r="B80" s="114"/>
      <c r="C80" s="349"/>
      <c r="D80" s="95"/>
      <c r="E80" s="273"/>
      <c r="F80" s="90"/>
      <c r="G80" s="113"/>
      <c r="H80" s="159" t="s">
        <v>172</v>
      </c>
      <c r="I80" s="140">
        <v>15000</v>
      </c>
      <c r="J80" s="140" t="s">
        <v>20</v>
      </c>
      <c r="K80" s="140" t="s">
        <v>27</v>
      </c>
      <c r="L80" s="140">
        <v>30</v>
      </c>
      <c r="M80" s="140" t="s">
        <v>28</v>
      </c>
      <c r="N80" s="140" t="s">
        <v>27</v>
      </c>
      <c r="O80" s="140">
        <v>1</v>
      </c>
      <c r="P80" s="167" t="s">
        <v>15</v>
      </c>
      <c r="Q80" s="187">
        <f t="shared" ref="Q80:Q84" si="5">I80*L80*O80</f>
        <v>450000</v>
      </c>
    </row>
    <row r="81" spans="1:17" s="67" customFormat="1" ht="20.100000000000001" customHeight="1" x14ac:dyDescent="0.15">
      <c r="A81" s="214"/>
      <c r="B81" s="116"/>
      <c r="C81" s="111"/>
      <c r="D81" s="285"/>
      <c r="E81" s="287"/>
      <c r="F81" s="112"/>
      <c r="G81" s="117"/>
      <c r="H81" s="251" t="s">
        <v>173</v>
      </c>
      <c r="I81" s="146">
        <v>10000</v>
      </c>
      <c r="J81" s="146" t="s">
        <v>20</v>
      </c>
      <c r="K81" s="146" t="s">
        <v>27</v>
      </c>
      <c r="L81" s="146">
        <v>30</v>
      </c>
      <c r="M81" s="146" t="s">
        <v>28</v>
      </c>
      <c r="N81" s="146" t="s">
        <v>27</v>
      </c>
      <c r="O81" s="146">
        <v>2</v>
      </c>
      <c r="P81" s="188" t="s">
        <v>15</v>
      </c>
      <c r="Q81" s="189">
        <f t="shared" si="5"/>
        <v>600000</v>
      </c>
    </row>
    <row r="82" spans="1:17" s="67" customFormat="1" ht="20.100000000000001" customHeight="1" x14ac:dyDescent="0.15">
      <c r="A82" s="118"/>
      <c r="B82" s="138"/>
      <c r="C82" s="139"/>
      <c r="D82" s="197"/>
      <c r="E82" s="288"/>
      <c r="F82" s="119"/>
      <c r="G82" s="120"/>
      <c r="H82" s="253" t="s">
        <v>174</v>
      </c>
      <c r="I82" s="182"/>
      <c r="J82" s="182"/>
      <c r="K82" s="182"/>
      <c r="L82" s="182"/>
      <c r="M82" s="182"/>
      <c r="N82" s="182"/>
      <c r="O82" s="182"/>
      <c r="P82" s="190"/>
      <c r="Q82" s="191">
        <f>Q83+Q84+Q85</f>
        <v>1100000</v>
      </c>
    </row>
    <row r="83" spans="1:17" s="67" customFormat="1" ht="20.100000000000001" customHeight="1" x14ac:dyDescent="0.15">
      <c r="A83" s="345"/>
      <c r="B83" s="114"/>
      <c r="C83" s="349"/>
      <c r="D83" s="107"/>
      <c r="E83" s="273"/>
      <c r="F83" s="90"/>
      <c r="G83" s="113"/>
      <c r="H83" s="159" t="s">
        <v>152</v>
      </c>
      <c r="I83" s="140">
        <v>30000</v>
      </c>
      <c r="J83" s="140" t="s">
        <v>20</v>
      </c>
      <c r="K83" s="140" t="s">
        <v>27</v>
      </c>
      <c r="L83" s="140">
        <v>10</v>
      </c>
      <c r="M83" s="140" t="s">
        <v>28</v>
      </c>
      <c r="N83" s="140" t="s">
        <v>27</v>
      </c>
      <c r="O83" s="140">
        <v>1</v>
      </c>
      <c r="P83" s="167" t="s">
        <v>15</v>
      </c>
      <c r="Q83" s="160">
        <f t="shared" si="5"/>
        <v>300000</v>
      </c>
    </row>
    <row r="84" spans="1:17" s="67" customFormat="1" ht="20.100000000000001" customHeight="1" x14ac:dyDescent="0.15">
      <c r="A84" s="345"/>
      <c r="B84" s="114"/>
      <c r="C84" s="349"/>
      <c r="D84" s="107"/>
      <c r="E84" s="175"/>
      <c r="F84" s="90"/>
      <c r="G84" s="113"/>
      <c r="H84" s="159" t="s">
        <v>153</v>
      </c>
      <c r="I84" s="140">
        <v>20000</v>
      </c>
      <c r="J84" s="140" t="s">
        <v>20</v>
      </c>
      <c r="K84" s="140" t="s">
        <v>27</v>
      </c>
      <c r="L84" s="140">
        <v>10</v>
      </c>
      <c r="M84" s="140" t="s">
        <v>28</v>
      </c>
      <c r="N84" s="140" t="s">
        <v>27</v>
      </c>
      <c r="O84" s="140">
        <v>1</v>
      </c>
      <c r="P84" s="167" t="s">
        <v>15</v>
      </c>
      <c r="Q84" s="160">
        <f t="shared" si="5"/>
        <v>200000</v>
      </c>
    </row>
    <row r="85" spans="1:17" s="67" customFormat="1" ht="20.100000000000001" customHeight="1" x14ac:dyDescent="0.15">
      <c r="A85" s="345"/>
      <c r="B85" s="346"/>
      <c r="C85" s="349"/>
      <c r="D85" s="107"/>
      <c r="E85" s="175"/>
      <c r="F85" s="90"/>
      <c r="G85" s="113"/>
      <c r="H85" s="159" t="s">
        <v>175</v>
      </c>
      <c r="I85" s="140">
        <v>100000</v>
      </c>
      <c r="J85" s="140" t="s">
        <v>15</v>
      </c>
      <c r="K85" s="140" t="s">
        <v>27</v>
      </c>
      <c r="L85" s="140">
        <v>6</v>
      </c>
      <c r="M85" s="140" t="s">
        <v>15</v>
      </c>
      <c r="N85" s="140"/>
      <c r="O85" s="140"/>
      <c r="P85" s="167"/>
      <c r="Q85" s="160">
        <f>I85*L85</f>
        <v>600000</v>
      </c>
    </row>
    <row r="86" spans="1:17" s="67" customFormat="1" ht="20.100000000000001" customHeight="1" x14ac:dyDescent="0.15">
      <c r="A86" s="345"/>
      <c r="B86" s="114"/>
      <c r="C86" s="349"/>
      <c r="D86" s="107"/>
      <c r="E86" s="175"/>
      <c r="F86" s="90"/>
      <c r="G86" s="280"/>
      <c r="H86" s="159" t="s">
        <v>168</v>
      </c>
      <c r="I86" s="140"/>
      <c r="J86" s="140"/>
      <c r="K86" s="140"/>
      <c r="L86" s="140"/>
      <c r="M86" s="140"/>
      <c r="N86" s="140"/>
      <c r="O86" s="140"/>
      <c r="P86" s="167"/>
      <c r="Q86" s="186">
        <f>SUM(Q87:Q88)</f>
        <v>1600000</v>
      </c>
    </row>
    <row r="87" spans="1:17" s="67" customFormat="1" ht="20.100000000000001" customHeight="1" x14ac:dyDescent="0.15">
      <c r="A87" s="345"/>
      <c r="B87" s="127"/>
      <c r="C87" s="127"/>
      <c r="D87" s="95"/>
      <c r="E87" s="175"/>
      <c r="F87" s="90"/>
      <c r="G87" s="113"/>
      <c r="H87" s="159" t="s">
        <v>169</v>
      </c>
      <c r="I87" s="140">
        <v>500000</v>
      </c>
      <c r="J87" s="140" t="s">
        <v>20</v>
      </c>
      <c r="K87" s="140" t="s">
        <v>27</v>
      </c>
      <c r="L87" s="140">
        <v>2</v>
      </c>
      <c r="M87" s="140" t="s">
        <v>15</v>
      </c>
      <c r="N87" s="140"/>
      <c r="O87" s="140"/>
      <c r="P87" s="167"/>
      <c r="Q87" s="187">
        <f>I87*L87</f>
        <v>1000000</v>
      </c>
    </row>
    <row r="88" spans="1:17" s="67" customFormat="1" ht="20.100000000000001" customHeight="1" x14ac:dyDescent="0.15">
      <c r="A88" s="211"/>
      <c r="B88" s="105"/>
      <c r="C88" s="105"/>
      <c r="D88" s="97"/>
      <c r="E88" s="175"/>
      <c r="F88" s="98"/>
      <c r="G88" s="121"/>
      <c r="H88" s="168" t="s">
        <v>159</v>
      </c>
      <c r="I88" s="145">
        <v>300000</v>
      </c>
      <c r="J88" s="145" t="s">
        <v>20</v>
      </c>
      <c r="K88" s="145" t="s">
        <v>27</v>
      </c>
      <c r="L88" s="145">
        <v>2</v>
      </c>
      <c r="M88" s="145" t="s">
        <v>15</v>
      </c>
      <c r="N88" s="145"/>
      <c r="O88" s="145"/>
      <c r="P88" s="169"/>
      <c r="Q88" s="192">
        <f>I88*L88</f>
        <v>600000</v>
      </c>
    </row>
    <row r="89" spans="1:17" s="67" customFormat="1" ht="20.100000000000001" customHeight="1" x14ac:dyDescent="0.15">
      <c r="A89" s="394" t="s">
        <v>11</v>
      </c>
      <c r="B89" s="409"/>
      <c r="C89" s="396"/>
      <c r="D89" s="123">
        <f>D90</f>
        <v>8000000</v>
      </c>
      <c r="E89" s="226">
        <f>E90</f>
        <v>50000000</v>
      </c>
      <c r="F89" s="77">
        <f>E89-D89</f>
        <v>42000000</v>
      </c>
      <c r="G89" s="124">
        <f>E89/D89*100</f>
        <v>625</v>
      </c>
      <c r="H89" s="168"/>
      <c r="I89" s="164"/>
      <c r="J89" s="164"/>
      <c r="K89" s="164"/>
      <c r="L89" s="164"/>
      <c r="M89" s="164"/>
      <c r="N89" s="164"/>
      <c r="O89" s="145"/>
      <c r="P89" s="169"/>
      <c r="Q89" s="193"/>
    </row>
    <row r="90" spans="1:17" s="67" customFormat="1" ht="20.100000000000001" customHeight="1" x14ac:dyDescent="0.15">
      <c r="A90" s="213"/>
      <c r="B90" s="411" t="s">
        <v>11</v>
      </c>
      <c r="C90" s="396"/>
      <c r="D90" s="97">
        <f>D91+D92</f>
        <v>8000000</v>
      </c>
      <c r="E90" s="231">
        <f>E91+E92</f>
        <v>50000000</v>
      </c>
      <c r="F90" s="82">
        <f>E90-D90</f>
        <v>42000000</v>
      </c>
      <c r="G90" s="125">
        <f>E90/D90*100</f>
        <v>625</v>
      </c>
      <c r="H90" s="266"/>
      <c r="I90" s="79"/>
      <c r="J90" s="79"/>
      <c r="K90" s="100"/>
      <c r="L90" s="79"/>
      <c r="M90" s="79"/>
      <c r="N90" s="100"/>
      <c r="O90" s="100"/>
      <c r="P90" s="75"/>
      <c r="Q90" s="81"/>
    </row>
    <row r="91" spans="1:17" s="67" customFormat="1" ht="20.100000000000001" customHeight="1" x14ac:dyDescent="0.15">
      <c r="A91" s="345"/>
      <c r="B91" s="128"/>
      <c r="C91" s="129" t="s">
        <v>85</v>
      </c>
      <c r="D91" s="83">
        <v>0</v>
      </c>
      <c r="E91" s="274">
        <f>I91*L91</f>
        <v>0</v>
      </c>
      <c r="F91" s="84">
        <f>E91-D91</f>
        <v>0</v>
      </c>
      <c r="G91" s="198">
        <v>0</v>
      </c>
      <c r="H91" s="85" t="s">
        <v>85</v>
      </c>
      <c r="I91" s="93">
        <v>0</v>
      </c>
      <c r="J91" s="93" t="s">
        <v>20</v>
      </c>
      <c r="K91" s="93" t="s">
        <v>27</v>
      </c>
      <c r="L91" s="93">
        <v>1</v>
      </c>
      <c r="M91" s="93" t="s">
        <v>15</v>
      </c>
      <c r="N91" s="93"/>
      <c r="O91" s="93"/>
      <c r="P91" s="94"/>
      <c r="Q91" s="61">
        <f>I91*L91</f>
        <v>0</v>
      </c>
    </row>
    <row r="92" spans="1:17" s="67" customFormat="1" ht="20.100000000000001" customHeight="1" x14ac:dyDescent="0.15">
      <c r="A92" s="345"/>
      <c r="B92" s="130"/>
      <c r="C92" s="129" t="s">
        <v>86</v>
      </c>
      <c r="D92" s="83">
        <v>8000000</v>
      </c>
      <c r="E92" s="235">
        <f>Q92</f>
        <v>50000000</v>
      </c>
      <c r="F92" s="84">
        <f>E92-D92</f>
        <v>42000000</v>
      </c>
      <c r="G92" s="115">
        <f>E92/D92*100</f>
        <v>625</v>
      </c>
      <c r="H92" s="85" t="s">
        <v>86</v>
      </c>
      <c r="I92" s="86"/>
      <c r="J92" s="86"/>
      <c r="K92" s="86"/>
      <c r="L92" s="86"/>
      <c r="M92" s="86"/>
      <c r="N92" s="86"/>
      <c r="O92" s="86"/>
      <c r="P92" s="87"/>
      <c r="Q92" s="62">
        <f>SUM(Q93:Q93)</f>
        <v>50000000</v>
      </c>
    </row>
    <row r="93" spans="1:17" s="67" customFormat="1" ht="20.100000000000001" customHeight="1" x14ac:dyDescent="0.15">
      <c r="A93" s="345"/>
      <c r="B93" s="130"/>
      <c r="C93" s="127"/>
      <c r="D93" s="95"/>
      <c r="E93" s="175"/>
      <c r="F93" s="90"/>
      <c r="G93" s="113"/>
      <c r="H93" s="92" t="s">
        <v>160</v>
      </c>
      <c r="I93" s="93">
        <v>50000000</v>
      </c>
      <c r="J93" s="93" t="s">
        <v>20</v>
      </c>
      <c r="K93" s="93" t="s">
        <v>27</v>
      </c>
      <c r="L93" s="140">
        <v>1</v>
      </c>
      <c r="M93" s="93" t="s">
        <v>15</v>
      </c>
      <c r="N93" s="93"/>
      <c r="O93" s="93"/>
      <c r="P93" s="94"/>
      <c r="Q93" s="61">
        <f>I93*L93</f>
        <v>50000000</v>
      </c>
    </row>
    <row r="94" spans="1:17" s="67" customFormat="1" ht="20.100000000000001" customHeight="1" x14ac:dyDescent="0.15">
      <c r="A94" s="441" t="s">
        <v>17</v>
      </c>
      <c r="B94" s="441"/>
      <c r="C94" s="441"/>
      <c r="D94" s="123">
        <f>D95</f>
        <v>1000000</v>
      </c>
      <c r="E94" s="267">
        <f>E95</f>
        <v>200000</v>
      </c>
      <c r="F94" s="77">
        <f t="shared" ref="F94:F105" si="6">E94-D94</f>
        <v>-800000</v>
      </c>
      <c r="G94" s="124">
        <f t="shared" ref="G94:G105" si="7">E94/D94*100</f>
        <v>20</v>
      </c>
      <c r="H94" s="78"/>
      <c r="I94" s="79"/>
      <c r="J94" s="79"/>
      <c r="K94" s="79"/>
      <c r="L94" s="79"/>
      <c r="M94" s="79"/>
      <c r="N94" s="79"/>
      <c r="O94" s="79"/>
      <c r="P94" s="80"/>
      <c r="Q94" s="81"/>
    </row>
    <row r="95" spans="1:17" s="67" customFormat="1" ht="20.100000000000001" customHeight="1" x14ac:dyDescent="0.15">
      <c r="A95" s="348"/>
      <c r="B95" s="411" t="s">
        <v>17</v>
      </c>
      <c r="C95" s="396"/>
      <c r="D95" s="97">
        <f>D96</f>
        <v>1000000</v>
      </c>
      <c r="E95" s="255">
        <f>E96</f>
        <v>200000</v>
      </c>
      <c r="F95" s="82">
        <f t="shared" si="6"/>
        <v>-800000</v>
      </c>
      <c r="G95" s="125">
        <f t="shared" si="7"/>
        <v>20</v>
      </c>
      <c r="H95" s="266"/>
      <c r="I95" s="100"/>
      <c r="J95" s="79"/>
      <c r="K95" s="100"/>
      <c r="L95" s="79"/>
      <c r="M95" s="79"/>
      <c r="N95" s="79"/>
      <c r="O95" s="79"/>
      <c r="P95" s="75"/>
      <c r="Q95" s="81"/>
    </row>
    <row r="96" spans="1:17" s="67" customFormat="1" ht="20.100000000000001" customHeight="1" x14ac:dyDescent="0.15">
      <c r="A96" s="211"/>
      <c r="B96" s="106"/>
      <c r="C96" s="105" t="s">
        <v>17</v>
      </c>
      <c r="D96" s="97">
        <v>1000000</v>
      </c>
      <c r="E96" s="255">
        <f>Q97</f>
        <v>200000</v>
      </c>
      <c r="F96" s="82">
        <f t="shared" si="6"/>
        <v>-800000</v>
      </c>
      <c r="G96" s="125">
        <f t="shared" si="7"/>
        <v>20</v>
      </c>
      <c r="H96" s="266" t="s">
        <v>17</v>
      </c>
      <c r="I96" s="100"/>
      <c r="J96" s="79"/>
      <c r="K96" s="100"/>
      <c r="L96" s="79"/>
      <c r="M96" s="79"/>
      <c r="N96" s="79"/>
      <c r="O96" s="79"/>
      <c r="P96" s="75"/>
      <c r="Q96" s="81"/>
    </row>
    <row r="97" spans="1:18" s="67" customFormat="1" ht="20.100000000000001" customHeight="1" x14ac:dyDescent="0.15">
      <c r="A97" s="199"/>
      <c r="B97" s="200"/>
      <c r="C97" s="343"/>
      <c r="D97" s="97"/>
      <c r="E97" s="255"/>
      <c r="F97" s="82"/>
      <c r="G97" s="125"/>
      <c r="H97" s="92" t="s">
        <v>17</v>
      </c>
      <c r="I97" s="93">
        <v>200000</v>
      </c>
      <c r="J97" s="86" t="s">
        <v>20</v>
      </c>
      <c r="K97" s="93" t="s">
        <v>27</v>
      </c>
      <c r="L97" s="86">
        <v>1</v>
      </c>
      <c r="M97" s="86" t="s">
        <v>15</v>
      </c>
      <c r="N97" s="86"/>
      <c r="O97" s="86"/>
      <c r="P97" s="94"/>
      <c r="Q97" s="264">
        <f>I97*L97</f>
        <v>200000</v>
      </c>
    </row>
    <row r="98" spans="1:18" s="67" customFormat="1" ht="20.100000000000001" customHeight="1" x14ac:dyDescent="0.15">
      <c r="A98" s="394" t="s">
        <v>87</v>
      </c>
      <c r="B98" s="409"/>
      <c r="C98" s="396"/>
      <c r="D98" s="123">
        <f>D99</f>
        <v>12498470</v>
      </c>
      <c r="E98" s="267">
        <f>E99</f>
        <v>22151430</v>
      </c>
      <c r="F98" s="77">
        <f t="shared" si="6"/>
        <v>9652960</v>
      </c>
      <c r="G98" s="124">
        <f t="shared" si="7"/>
        <v>177.23313333552028</v>
      </c>
      <c r="H98" s="275"/>
      <c r="I98" s="161"/>
      <c r="J98" s="161"/>
      <c r="K98" s="79"/>
      <c r="L98" s="161"/>
      <c r="M98" s="161"/>
      <c r="N98" s="161"/>
      <c r="O98" s="161"/>
      <c r="P98" s="80"/>
      <c r="Q98" s="81"/>
    </row>
    <row r="99" spans="1:18" s="67" customFormat="1" ht="20.100000000000001" customHeight="1" x14ac:dyDescent="0.15">
      <c r="A99" s="213"/>
      <c r="B99" s="440" t="s">
        <v>87</v>
      </c>
      <c r="C99" s="396"/>
      <c r="D99" s="37">
        <f>D100+D101</f>
        <v>12498470</v>
      </c>
      <c r="E99" s="255">
        <f>E100+E101</f>
        <v>22151430</v>
      </c>
      <c r="F99" s="82">
        <f t="shared" si="6"/>
        <v>9652960</v>
      </c>
      <c r="G99" s="125">
        <f t="shared" si="7"/>
        <v>177.23313333552028</v>
      </c>
      <c r="H99" s="78"/>
      <c r="I99" s="79"/>
      <c r="J99" s="79"/>
      <c r="K99" s="79"/>
      <c r="L99" s="79"/>
      <c r="M99" s="79"/>
      <c r="N99" s="79"/>
      <c r="O99" s="79"/>
      <c r="P99" s="80"/>
      <c r="Q99" s="81"/>
    </row>
    <row r="100" spans="1:18" s="67" customFormat="1" ht="20.100000000000001" customHeight="1" x14ac:dyDescent="0.15">
      <c r="A100" s="345"/>
      <c r="B100" s="347"/>
      <c r="C100" s="351" t="s">
        <v>8</v>
      </c>
      <c r="D100" s="37">
        <v>12498470</v>
      </c>
      <c r="E100" s="255">
        <f>I100*L100</f>
        <v>22151430</v>
      </c>
      <c r="F100" s="82">
        <f t="shared" si="6"/>
        <v>9652960</v>
      </c>
      <c r="G100" s="125">
        <f t="shared" si="7"/>
        <v>177.23313333552028</v>
      </c>
      <c r="H100" s="78" t="s">
        <v>8</v>
      </c>
      <c r="I100" s="164">
        <v>22151430</v>
      </c>
      <c r="J100" s="79" t="s">
        <v>20</v>
      </c>
      <c r="K100" s="100" t="s">
        <v>27</v>
      </c>
      <c r="L100" s="79">
        <v>1</v>
      </c>
      <c r="M100" s="79" t="s">
        <v>15</v>
      </c>
      <c r="N100" s="79"/>
      <c r="O100" s="79"/>
      <c r="P100" s="80"/>
      <c r="Q100" s="81"/>
    </row>
    <row r="101" spans="1:18" s="67" customFormat="1" ht="20.100000000000001" customHeight="1" x14ac:dyDescent="0.15">
      <c r="A101" s="211"/>
      <c r="B101" s="342"/>
      <c r="C101" s="342" t="s">
        <v>88</v>
      </c>
      <c r="D101" s="37">
        <v>0</v>
      </c>
      <c r="E101" s="274">
        <f>I101*L101</f>
        <v>0</v>
      </c>
      <c r="F101" s="82">
        <f t="shared" si="6"/>
        <v>0</v>
      </c>
      <c r="G101" s="198">
        <v>0</v>
      </c>
      <c r="H101" s="78" t="s">
        <v>88</v>
      </c>
      <c r="I101" s="79">
        <v>0</v>
      </c>
      <c r="J101" s="79" t="s">
        <v>20</v>
      </c>
      <c r="K101" s="100" t="s">
        <v>27</v>
      </c>
      <c r="L101" s="79">
        <v>0</v>
      </c>
      <c r="M101" s="79" t="s">
        <v>15</v>
      </c>
      <c r="N101" s="79"/>
      <c r="O101" s="79"/>
      <c r="P101" s="80"/>
      <c r="Q101" s="81"/>
    </row>
    <row r="102" spans="1:18" s="67" customFormat="1" ht="20.100000000000001" customHeight="1" x14ac:dyDescent="0.15">
      <c r="A102" s="394" t="s">
        <v>89</v>
      </c>
      <c r="B102" s="409"/>
      <c r="C102" s="396"/>
      <c r="D102" s="123">
        <f>D103</f>
        <v>20000000</v>
      </c>
      <c r="E102" s="267">
        <f>E103</f>
        <v>0</v>
      </c>
      <c r="F102" s="77">
        <f t="shared" si="6"/>
        <v>-20000000</v>
      </c>
      <c r="G102" s="124">
        <f t="shared" si="7"/>
        <v>0</v>
      </c>
      <c r="H102" s="78"/>
      <c r="I102" s="79"/>
      <c r="J102" s="79"/>
      <c r="K102" s="79"/>
      <c r="L102" s="79"/>
      <c r="M102" s="79"/>
      <c r="N102" s="79"/>
      <c r="O102" s="79"/>
      <c r="P102" s="80"/>
      <c r="Q102" s="81"/>
    </row>
    <row r="103" spans="1:18" s="67" customFormat="1" ht="20.100000000000001" customHeight="1" x14ac:dyDescent="0.15">
      <c r="A103" s="348"/>
      <c r="B103" s="411" t="s">
        <v>90</v>
      </c>
      <c r="C103" s="396"/>
      <c r="D103" s="82">
        <f>D104+D105</f>
        <v>20000000</v>
      </c>
      <c r="E103" s="255">
        <f>E104+E105</f>
        <v>0</v>
      </c>
      <c r="F103" s="82">
        <f t="shared" si="6"/>
        <v>-20000000</v>
      </c>
      <c r="G103" s="125">
        <f t="shared" si="7"/>
        <v>0</v>
      </c>
      <c r="H103" s="268"/>
      <c r="I103" s="164"/>
      <c r="J103" s="164"/>
      <c r="K103" s="164"/>
      <c r="L103" s="164"/>
      <c r="M103" s="164"/>
      <c r="N103" s="164"/>
      <c r="O103" s="164"/>
      <c r="P103" s="195"/>
      <c r="Q103" s="81"/>
    </row>
    <row r="104" spans="1:18" s="67" customFormat="1" ht="20.100000000000001" customHeight="1" x14ac:dyDescent="0.15">
      <c r="A104" s="334"/>
      <c r="B104" s="349"/>
      <c r="C104" s="105" t="s">
        <v>92</v>
      </c>
      <c r="D104" s="98">
        <v>10000000</v>
      </c>
      <c r="E104" s="263">
        <f>I104*L104</f>
        <v>0</v>
      </c>
      <c r="F104" s="98">
        <f t="shared" si="6"/>
        <v>-10000000</v>
      </c>
      <c r="G104" s="121">
        <f t="shared" si="7"/>
        <v>0</v>
      </c>
      <c r="H104" s="168" t="s">
        <v>40</v>
      </c>
      <c r="I104" s="145">
        <v>0</v>
      </c>
      <c r="J104" s="145" t="s">
        <v>20</v>
      </c>
      <c r="K104" s="145" t="s">
        <v>27</v>
      </c>
      <c r="L104" s="145">
        <v>1</v>
      </c>
      <c r="M104" s="145" t="s">
        <v>15</v>
      </c>
      <c r="N104" s="145"/>
      <c r="O104" s="145"/>
      <c r="P104" s="169"/>
      <c r="Q104" s="264">
        <f>I104*L104</f>
        <v>0</v>
      </c>
      <c r="R104" s="322"/>
    </row>
    <row r="105" spans="1:18" s="67" customFormat="1" ht="20.100000000000001" customHeight="1" x14ac:dyDescent="0.15">
      <c r="A105" s="131"/>
      <c r="B105" s="110"/>
      <c r="C105" s="132" t="s">
        <v>91</v>
      </c>
      <c r="D105" s="133">
        <v>10000000</v>
      </c>
      <c r="E105" s="276">
        <f>I105*L105</f>
        <v>0</v>
      </c>
      <c r="F105" s="133">
        <f t="shared" si="6"/>
        <v>-10000000</v>
      </c>
      <c r="G105" s="134">
        <f t="shared" si="7"/>
        <v>0</v>
      </c>
      <c r="H105" s="277" t="s">
        <v>52</v>
      </c>
      <c r="I105" s="194">
        <v>0</v>
      </c>
      <c r="J105" s="194" t="s">
        <v>20</v>
      </c>
      <c r="K105" s="194" t="s">
        <v>27</v>
      </c>
      <c r="L105" s="194">
        <v>1</v>
      </c>
      <c r="M105" s="194" t="s">
        <v>15</v>
      </c>
      <c r="N105" s="194"/>
      <c r="O105" s="194"/>
      <c r="P105" s="196"/>
      <c r="Q105" s="371">
        <f>I105*L105</f>
        <v>0</v>
      </c>
      <c r="R105" s="322"/>
    </row>
    <row r="106" spans="1:18" x14ac:dyDescent="0.15">
      <c r="Q106" s="321"/>
    </row>
  </sheetData>
  <mergeCells count="26">
    <mergeCell ref="A89:C89"/>
    <mergeCell ref="B90:C90"/>
    <mergeCell ref="A102:C102"/>
    <mergeCell ref="B103:C103"/>
    <mergeCell ref="A98:C98"/>
    <mergeCell ref="B99:C99"/>
    <mergeCell ref="A94:C94"/>
    <mergeCell ref="B95:C95"/>
    <mergeCell ref="A1:P1"/>
    <mergeCell ref="A3:C3"/>
    <mergeCell ref="F3:G3"/>
    <mergeCell ref="N2:Q2"/>
    <mergeCell ref="H3:Q4"/>
    <mergeCell ref="D3:D4"/>
    <mergeCell ref="E3:E4"/>
    <mergeCell ref="A75:C75"/>
    <mergeCell ref="B76:C76"/>
    <mergeCell ref="A5:C5"/>
    <mergeCell ref="A6:C6"/>
    <mergeCell ref="A7:A11"/>
    <mergeCell ref="B7:C7"/>
    <mergeCell ref="B35:C35"/>
    <mergeCell ref="B39:C39"/>
    <mergeCell ref="A70:C70"/>
    <mergeCell ref="B71:C71"/>
    <mergeCell ref="C45:C46"/>
  </mergeCells>
  <phoneticPr fontId="18" type="noConversion"/>
  <pageMargins left="0.78740157480314965" right="0.78740157480314965" top="0.98425196850393704" bottom="0.98425196850393704" header="0.51181102362204722" footer="0.51181102362204722"/>
  <pageSetup paperSize="9" scale="80" firstPageNumber="5" orientation="landscape" useFirstPageNumber="1" r:id="rId1"/>
  <headerFooter>
    <oddFooter>&amp;R&amp;"굴림,보통"&amp;9참좋은재가노인돌봄센터(2021.11.30)</oddFooter>
  </headerFooter>
  <rowBreaks count="3" manualBreakCount="3">
    <brk id="26" max="16" man="1"/>
    <brk id="53" max="16" man="1"/>
    <brk id="81" max="1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54"/>
  <sheetViews>
    <sheetView showGridLines="0" tabSelected="1" view="pageBreakPreview" zoomScale="120" zoomScaleNormal="100" zoomScaleSheetLayoutView="120" workbookViewId="0">
      <selection activeCell="A50" sqref="A50:A51"/>
    </sheetView>
  </sheetViews>
  <sheetFormatPr defaultRowHeight="13.5" x14ac:dyDescent="0.15"/>
  <cols>
    <col min="1" max="2" width="15" style="7" customWidth="1"/>
    <col min="3" max="5" width="16.44140625" style="7" customWidth="1"/>
  </cols>
  <sheetData>
    <row r="1" spans="1:5" s="67" customFormat="1" ht="35.25" customHeight="1" x14ac:dyDescent="0.15">
      <c r="A1" s="464" t="s">
        <v>67</v>
      </c>
      <c r="B1" s="464"/>
      <c r="C1" s="464"/>
      <c r="D1" s="464"/>
      <c r="E1" s="464"/>
    </row>
    <row r="2" spans="1:5" s="67" customFormat="1" ht="21" customHeight="1" x14ac:dyDescent="0.15">
      <c r="A2" s="42" t="s">
        <v>187</v>
      </c>
      <c r="B2" s="42"/>
      <c r="C2" s="42"/>
      <c r="D2" s="42"/>
      <c r="E2" s="42"/>
    </row>
    <row r="3" spans="1:5" s="67" customFormat="1" ht="21" customHeight="1" x14ac:dyDescent="0.15">
      <c r="A3" s="42" t="s">
        <v>49</v>
      </c>
      <c r="B3" s="42"/>
      <c r="C3" s="42"/>
      <c r="D3" s="42"/>
      <c r="E3" s="42"/>
    </row>
    <row r="4" spans="1:5" s="67" customFormat="1" ht="14.25" customHeight="1" thickBot="1" x14ac:dyDescent="0.2">
      <c r="A4" s="318"/>
      <c r="B4" s="318"/>
      <c r="C4" s="318"/>
      <c r="D4" s="318"/>
      <c r="E4" s="31" t="s">
        <v>50</v>
      </c>
    </row>
    <row r="5" spans="1:5" s="67" customFormat="1" ht="18.75" customHeight="1" thickBot="1" x14ac:dyDescent="0.2">
      <c r="A5" s="471" t="s">
        <v>181</v>
      </c>
      <c r="B5" s="473" t="s">
        <v>182</v>
      </c>
      <c r="C5" s="312" t="s">
        <v>190</v>
      </c>
      <c r="D5" s="312" t="s">
        <v>190</v>
      </c>
      <c r="E5" s="313" t="s">
        <v>186</v>
      </c>
    </row>
    <row r="6" spans="1:5" s="67" customFormat="1" ht="18.75" customHeight="1" thickTop="1" thickBot="1" x14ac:dyDescent="0.2">
      <c r="A6" s="472"/>
      <c r="B6" s="474"/>
      <c r="C6" s="306" t="s">
        <v>214</v>
      </c>
      <c r="D6" s="38" t="s">
        <v>215</v>
      </c>
      <c r="E6" s="314" t="s">
        <v>7</v>
      </c>
    </row>
    <row r="7" spans="1:5" s="67" customFormat="1" ht="18.75" customHeight="1" thickTop="1" x14ac:dyDescent="0.15">
      <c r="A7" s="468" t="s">
        <v>177</v>
      </c>
      <c r="B7" s="475" t="s">
        <v>71</v>
      </c>
      <c r="C7" s="15">
        <f>세입예산!D8</f>
        <v>25716000</v>
      </c>
      <c r="D7" s="15">
        <f>세입예산!E8</f>
        <v>24997440</v>
      </c>
      <c r="E7" s="315">
        <f>D7-C7</f>
        <v>-718560</v>
      </c>
    </row>
    <row r="8" spans="1:5" s="67" customFormat="1" ht="18.75" customHeight="1" x14ac:dyDescent="0.15">
      <c r="A8" s="468"/>
      <c r="B8" s="443"/>
      <c r="C8" s="444" t="s">
        <v>225</v>
      </c>
      <c r="D8" s="445"/>
      <c r="E8" s="446"/>
    </row>
    <row r="9" spans="1:5" s="67" customFormat="1" ht="18.75" customHeight="1" x14ac:dyDescent="0.15">
      <c r="A9" s="456" t="s">
        <v>176</v>
      </c>
      <c r="B9" s="449" t="s">
        <v>176</v>
      </c>
      <c r="C9" s="15">
        <f>세입예산!D16</f>
        <v>337079200</v>
      </c>
      <c r="D9" s="15">
        <f>세입예산!E16</f>
        <v>337799200</v>
      </c>
      <c r="E9" s="315">
        <f>D9-C9</f>
        <v>720000</v>
      </c>
    </row>
    <row r="10" spans="1:5" s="67" customFormat="1" ht="18.75" customHeight="1" x14ac:dyDescent="0.15">
      <c r="A10" s="447"/>
      <c r="B10" s="443"/>
      <c r="C10" s="444" t="s">
        <v>226</v>
      </c>
      <c r="D10" s="445"/>
      <c r="E10" s="446"/>
    </row>
    <row r="11" spans="1:5" s="67" customFormat="1" ht="18.75" customHeight="1" x14ac:dyDescent="0.15">
      <c r="A11" s="447"/>
      <c r="B11" s="449" t="s">
        <v>74</v>
      </c>
      <c r="C11" s="15">
        <f>세입예산!D26</f>
        <v>33000000</v>
      </c>
      <c r="D11" s="15">
        <f>세입예산!E26</f>
        <v>33000000</v>
      </c>
      <c r="E11" s="315">
        <f>D11-C11</f>
        <v>0</v>
      </c>
    </row>
    <row r="12" spans="1:5" s="67" customFormat="1" ht="18.75" customHeight="1" x14ac:dyDescent="0.15">
      <c r="A12" s="462"/>
      <c r="B12" s="443"/>
      <c r="C12" s="444" t="s">
        <v>195</v>
      </c>
      <c r="D12" s="445"/>
      <c r="E12" s="446"/>
    </row>
    <row r="13" spans="1:5" s="67" customFormat="1" ht="18.75" customHeight="1" x14ac:dyDescent="0.15">
      <c r="A13" s="456" t="s">
        <v>103</v>
      </c>
      <c r="B13" s="449" t="s">
        <v>107</v>
      </c>
      <c r="C13" s="15">
        <f>세입예산!D30</f>
        <v>55000000</v>
      </c>
      <c r="D13" s="15">
        <f>세입예산!E30</f>
        <v>82095979</v>
      </c>
      <c r="E13" s="315">
        <f>D13-C13</f>
        <v>27095979</v>
      </c>
    </row>
    <row r="14" spans="1:5" s="67" customFormat="1" ht="18.75" customHeight="1" x14ac:dyDescent="0.15">
      <c r="A14" s="447"/>
      <c r="B14" s="412"/>
      <c r="C14" s="453" t="s">
        <v>196</v>
      </c>
      <c r="D14" s="454"/>
      <c r="E14" s="455"/>
    </row>
    <row r="15" spans="1:5" s="67" customFormat="1" ht="18.75" customHeight="1" x14ac:dyDescent="0.15">
      <c r="A15" s="447"/>
      <c r="B15" s="449" t="s">
        <v>108</v>
      </c>
      <c r="C15" s="15">
        <f>세입예산!D31</f>
        <v>630000</v>
      </c>
      <c r="D15" s="15">
        <f>세입예산!E31</f>
        <v>0</v>
      </c>
      <c r="E15" s="315">
        <f>D15-C15</f>
        <v>-630000</v>
      </c>
    </row>
    <row r="16" spans="1:5" s="67" customFormat="1" ht="18.75" customHeight="1" x14ac:dyDescent="0.15">
      <c r="A16" s="462"/>
      <c r="B16" s="443"/>
      <c r="C16" s="444" t="s">
        <v>227</v>
      </c>
      <c r="D16" s="445"/>
      <c r="E16" s="446"/>
    </row>
    <row r="17" spans="1:5" s="67" customFormat="1" ht="18.75" customHeight="1" x14ac:dyDescent="0.15">
      <c r="A17" s="469" t="s">
        <v>21</v>
      </c>
      <c r="B17" s="449" t="s">
        <v>77</v>
      </c>
      <c r="C17" s="37">
        <f>세입예산!D37</f>
        <v>11800</v>
      </c>
      <c r="D17" s="37">
        <f>세입예산!E37</f>
        <v>11381</v>
      </c>
      <c r="E17" s="319">
        <f>D17-C17</f>
        <v>-419</v>
      </c>
    </row>
    <row r="18" spans="1:5" s="67" customFormat="1" ht="18.75" customHeight="1" x14ac:dyDescent="0.15">
      <c r="A18" s="469"/>
      <c r="B18" s="412"/>
      <c r="C18" s="444" t="s">
        <v>228</v>
      </c>
      <c r="D18" s="445"/>
      <c r="E18" s="446"/>
    </row>
    <row r="19" spans="1:5" s="67" customFormat="1" ht="18.75" customHeight="1" x14ac:dyDescent="0.15">
      <c r="A19" s="469"/>
      <c r="B19" s="449" t="s">
        <v>76</v>
      </c>
      <c r="C19" s="308">
        <f>세입예산!D39</f>
        <v>6000000</v>
      </c>
      <c r="D19" s="308">
        <f>세입예산!E39</f>
        <v>0</v>
      </c>
      <c r="E19" s="320">
        <f>D19-C19</f>
        <v>-6000000</v>
      </c>
    </row>
    <row r="20" spans="1:5" s="67" customFormat="1" ht="18.75" customHeight="1" thickBot="1" x14ac:dyDescent="0.2">
      <c r="A20" s="470"/>
      <c r="B20" s="450"/>
      <c r="C20" s="466" t="s">
        <v>227</v>
      </c>
      <c r="D20" s="466"/>
      <c r="E20" s="467"/>
    </row>
    <row r="21" spans="1:5" s="67" customFormat="1" ht="21" customHeight="1" thickBot="1" x14ac:dyDescent="0.2">
      <c r="A21" s="465" t="s">
        <v>104</v>
      </c>
      <c r="B21" s="465"/>
      <c r="C21" s="465"/>
      <c r="D21" s="465"/>
      <c r="E21" s="465"/>
    </row>
    <row r="22" spans="1:5" s="67" customFormat="1" ht="19.5" customHeight="1" thickBot="1" x14ac:dyDescent="0.2">
      <c r="A22" s="471" t="s">
        <v>181</v>
      </c>
      <c r="B22" s="473" t="s">
        <v>182</v>
      </c>
      <c r="C22" s="375" t="s">
        <v>190</v>
      </c>
      <c r="D22" s="375" t="s">
        <v>190</v>
      </c>
      <c r="E22" s="313" t="s">
        <v>186</v>
      </c>
    </row>
    <row r="23" spans="1:5" s="67" customFormat="1" ht="19.5" customHeight="1" thickTop="1" thickBot="1" x14ac:dyDescent="0.2">
      <c r="A23" s="472"/>
      <c r="B23" s="474"/>
      <c r="C23" s="376" t="s">
        <v>214</v>
      </c>
      <c r="D23" s="38" t="s">
        <v>229</v>
      </c>
      <c r="E23" s="314" t="s">
        <v>7</v>
      </c>
    </row>
    <row r="24" spans="1:5" s="67" customFormat="1" ht="19.5" customHeight="1" thickTop="1" thickBot="1" x14ac:dyDescent="0.2">
      <c r="A24" s="463" t="s">
        <v>24</v>
      </c>
      <c r="B24" s="475" t="s">
        <v>80</v>
      </c>
      <c r="C24" s="39">
        <f>세출예산!D8</f>
        <v>277447200</v>
      </c>
      <c r="D24" s="39">
        <f>세출예산!E8</f>
        <v>278407200</v>
      </c>
      <c r="E24" s="315">
        <f>D24-C24</f>
        <v>960000</v>
      </c>
    </row>
    <row r="25" spans="1:5" s="67" customFormat="1" ht="19.5" customHeight="1" thickTop="1" thickBot="1" x14ac:dyDescent="0.2">
      <c r="A25" s="463"/>
      <c r="B25" s="443"/>
      <c r="C25" s="453" t="s">
        <v>200</v>
      </c>
      <c r="D25" s="454"/>
      <c r="E25" s="455"/>
    </row>
    <row r="26" spans="1:5" s="67" customFormat="1" ht="19.5" customHeight="1" thickTop="1" thickBot="1" x14ac:dyDescent="0.2">
      <c r="A26" s="463"/>
      <c r="B26" s="449" t="s">
        <v>79</v>
      </c>
      <c r="C26" s="39">
        <f>세출예산!D12</f>
        <v>18478720</v>
      </c>
      <c r="D26" s="323">
        <f>세출예산!E12</f>
        <v>30014720</v>
      </c>
      <c r="E26" s="316">
        <f>D26-C26</f>
        <v>11536000</v>
      </c>
    </row>
    <row r="27" spans="1:5" s="67" customFormat="1" ht="19.5" customHeight="1" thickTop="1" thickBot="1" x14ac:dyDescent="0.2">
      <c r="A27" s="463"/>
      <c r="B27" s="443"/>
      <c r="C27" s="453" t="s">
        <v>230</v>
      </c>
      <c r="D27" s="454"/>
      <c r="E27" s="455"/>
    </row>
    <row r="28" spans="1:5" s="67" customFormat="1" ht="19.5" customHeight="1" thickTop="1" thickBot="1" x14ac:dyDescent="0.2">
      <c r="A28" s="463"/>
      <c r="B28" s="449" t="s">
        <v>183</v>
      </c>
      <c r="C28" s="39">
        <f>세출예산!D27</f>
        <v>24131320</v>
      </c>
      <c r="D28" s="39">
        <f>세출예산!E27</f>
        <v>25555990</v>
      </c>
      <c r="E28" s="315">
        <f>D28-C28</f>
        <v>1424670</v>
      </c>
    </row>
    <row r="29" spans="1:5" s="67" customFormat="1" ht="19.5" customHeight="1" thickTop="1" thickBot="1" x14ac:dyDescent="0.2">
      <c r="A29" s="463"/>
      <c r="B29" s="443"/>
      <c r="C29" s="453" t="s">
        <v>201</v>
      </c>
      <c r="D29" s="454"/>
      <c r="E29" s="455"/>
    </row>
    <row r="30" spans="1:5" s="67" customFormat="1" ht="19.5" customHeight="1" thickTop="1" thickBot="1" x14ac:dyDescent="0.2">
      <c r="A30" s="463"/>
      <c r="B30" s="449" t="s">
        <v>184</v>
      </c>
      <c r="C30" s="311">
        <f>세출예산!D29</f>
        <v>30084290</v>
      </c>
      <c r="D30" s="39">
        <f>세출예산!E29</f>
        <v>31864660</v>
      </c>
      <c r="E30" s="315">
        <f>D30-C30</f>
        <v>1780370</v>
      </c>
    </row>
    <row r="31" spans="1:5" s="67" customFormat="1" ht="19.5" customHeight="1" thickTop="1" x14ac:dyDescent="0.15">
      <c r="A31" s="463"/>
      <c r="B31" s="443"/>
      <c r="C31" s="459" t="s">
        <v>202</v>
      </c>
      <c r="D31" s="460"/>
      <c r="E31" s="461"/>
    </row>
    <row r="32" spans="1:5" s="67" customFormat="1" ht="19.5" customHeight="1" x14ac:dyDescent="0.15">
      <c r="A32" s="456" t="s">
        <v>236</v>
      </c>
      <c r="B32" s="449" t="s">
        <v>237</v>
      </c>
      <c r="C32" s="15">
        <f>세출예산!D36</f>
        <v>1800000</v>
      </c>
      <c r="D32" s="15">
        <f>세출예산!E36</f>
        <v>1200000</v>
      </c>
      <c r="E32" s="315">
        <f>D32-C32</f>
        <v>-600000</v>
      </c>
    </row>
    <row r="33" spans="1:5" s="67" customFormat="1" ht="19.5" customHeight="1" x14ac:dyDescent="0.15">
      <c r="A33" s="447"/>
      <c r="B33" s="412"/>
      <c r="C33" s="453" t="s">
        <v>239</v>
      </c>
      <c r="D33" s="454"/>
      <c r="E33" s="455"/>
    </row>
    <row r="34" spans="1:5" s="67" customFormat="1" ht="19.5" customHeight="1" x14ac:dyDescent="0.15">
      <c r="A34" s="457"/>
      <c r="B34" s="449" t="s">
        <v>238</v>
      </c>
      <c r="C34" s="15">
        <f>세출예산!D38</f>
        <v>800000</v>
      </c>
      <c r="D34" s="15">
        <f>세출예산!E38</f>
        <v>500000</v>
      </c>
      <c r="E34" s="315">
        <f>D34-C34</f>
        <v>-300000</v>
      </c>
    </row>
    <row r="35" spans="1:5" s="67" customFormat="1" ht="19.5" customHeight="1" x14ac:dyDescent="0.15">
      <c r="A35" s="458"/>
      <c r="B35" s="412"/>
      <c r="C35" s="453" t="s">
        <v>240</v>
      </c>
      <c r="D35" s="454"/>
      <c r="E35" s="455"/>
    </row>
    <row r="36" spans="1:5" s="67" customFormat="1" ht="19.5" customHeight="1" x14ac:dyDescent="0.15">
      <c r="A36" s="374"/>
      <c r="B36" s="449" t="s">
        <v>197</v>
      </c>
      <c r="C36" s="15">
        <f>세출예산!D41</f>
        <v>13800000</v>
      </c>
      <c r="D36" s="15">
        <f>세출예산!E41</f>
        <v>7200000</v>
      </c>
      <c r="E36" s="315">
        <f>D36-C36</f>
        <v>-6600000</v>
      </c>
    </row>
    <row r="37" spans="1:5" s="67" customFormat="1" ht="19.5" customHeight="1" x14ac:dyDescent="0.15">
      <c r="A37" s="377"/>
      <c r="B37" s="443"/>
      <c r="C37" s="444" t="s">
        <v>241</v>
      </c>
      <c r="D37" s="445"/>
      <c r="E37" s="446"/>
    </row>
    <row r="38" spans="1:5" s="67" customFormat="1" ht="19.5" customHeight="1" x14ac:dyDescent="0.15">
      <c r="A38" s="377"/>
      <c r="B38" s="442" t="s">
        <v>198</v>
      </c>
      <c r="C38" s="15">
        <f>세출예산!D45</f>
        <v>9670000</v>
      </c>
      <c r="D38" s="15">
        <f>세출예산!E45</f>
        <v>5120000</v>
      </c>
      <c r="E38" s="315">
        <f>D38-C38</f>
        <v>-4550000</v>
      </c>
    </row>
    <row r="39" spans="1:5" s="67" customFormat="1" ht="19.5" customHeight="1" thickBot="1" x14ac:dyDescent="0.2">
      <c r="A39" s="477"/>
      <c r="B39" s="450"/>
      <c r="C39" s="478" t="s">
        <v>242</v>
      </c>
      <c r="D39" s="479"/>
      <c r="E39" s="480"/>
    </row>
    <row r="40" spans="1:5" s="67" customFormat="1" ht="19.5" customHeight="1" x14ac:dyDescent="0.15">
      <c r="A40" s="481" t="s">
        <v>246</v>
      </c>
      <c r="B40" s="482" t="s">
        <v>243</v>
      </c>
      <c r="C40" s="483">
        <f>세출예산!D54</f>
        <v>2440000</v>
      </c>
      <c r="D40" s="483">
        <f>세출예산!E54</f>
        <v>1400000</v>
      </c>
      <c r="E40" s="484">
        <f>D40-C40</f>
        <v>-1040000</v>
      </c>
    </row>
    <row r="41" spans="1:5" s="67" customFormat="1" ht="19.5" customHeight="1" x14ac:dyDescent="0.15">
      <c r="A41" s="377"/>
      <c r="B41" s="443"/>
      <c r="C41" s="444" t="s">
        <v>242</v>
      </c>
      <c r="D41" s="445"/>
      <c r="E41" s="446"/>
    </row>
    <row r="42" spans="1:5" s="67" customFormat="1" ht="19.5" customHeight="1" x14ac:dyDescent="0.15">
      <c r="A42" s="377"/>
      <c r="B42" s="442" t="s">
        <v>109</v>
      </c>
      <c r="C42" s="28">
        <f>세출예산!D57</f>
        <v>6600000</v>
      </c>
      <c r="D42" s="28">
        <f>세출예산!E57</f>
        <v>2200000</v>
      </c>
      <c r="E42" s="315">
        <f>D42-C42</f>
        <v>-4400000</v>
      </c>
    </row>
    <row r="43" spans="1:5" s="67" customFormat="1" ht="19.5" customHeight="1" x14ac:dyDescent="0.15">
      <c r="A43" s="377"/>
      <c r="B43" s="443"/>
      <c r="C43" s="444" t="s">
        <v>244</v>
      </c>
      <c r="D43" s="445"/>
      <c r="E43" s="446"/>
    </row>
    <row r="44" spans="1:5" s="67" customFormat="1" ht="19.5" customHeight="1" x14ac:dyDescent="0.15">
      <c r="A44" s="377"/>
      <c r="B44" s="449" t="s">
        <v>199</v>
      </c>
      <c r="C44" s="15">
        <f>세출예산!D59</f>
        <v>15937000</v>
      </c>
      <c r="D44" s="15">
        <f>세출예산!E59</f>
        <v>9740000</v>
      </c>
      <c r="E44" s="315">
        <f>D44-C44</f>
        <v>-6197000</v>
      </c>
    </row>
    <row r="45" spans="1:5" s="67" customFormat="1" ht="19.5" customHeight="1" x14ac:dyDescent="0.15">
      <c r="A45" s="378"/>
      <c r="B45" s="443"/>
      <c r="C45" s="444" t="s">
        <v>231</v>
      </c>
      <c r="D45" s="445"/>
      <c r="E45" s="446"/>
    </row>
    <row r="46" spans="1:5" s="67" customFormat="1" ht="19.5" customHeight="1" x14ac:dyDescent="0.15">
      <c r="A46" s="456" t="s">
        <v>82</v>
      </c>
      <c r="B46" s="449" t="s">
        <v>83</v>
      </c>
      <c r="C46" s="15">
        <f>세출예산!D77</f>
        <v>9350000</v>
      </c>
      <c r="D46" s="15">
        <f>세출예산!E77</f>
        <v>6950000</v>
      </c>
      <c r="E46" s="315">
        <f>D46-C46</f>
        <v>-2400000</v>
      </c>
    </row>
    <row r="47" spans="1:5" s="67" customFormat="1" ht="19.5" customHeight="1" x14ac:dyDescent="0.15">
      <c r="A47" s="462"/>
      <c r="B47" s="412"/>
      <c r="C47" s="453" t="s">
        <v>203</v>
      </c>
      <c r="D47" s="454"/>
      <c r="E47" s="455"/>
    </row>
    <row r="48" spans="1:5" s="67" customFormat="1" ht="19.5" customHeight="1" x14ac:dyDescent="0.15">
      <c r="A48" s="447" t="s">
        <v>233</v>
      </c>
      <c r="B48" s="449" t="s">
        <v>86</v>
      </c>
      <c r="C48" s="308">
        <f>세출예산!D90</f>
        <v>8000000</v>
      </c>
      <c r="D48" s="308">
        <f>세출예산!E90</f>
        <v>50000000</v>
      </c>
      <c r="E48" s="317">
        <f>D48-C48</f>
        <v>42000000</v>
      </c>
    </row>
    <row r="49" spans="1:5" s="67" customFormat="1" ht="19.5" customHeight="1" x14ac:dyDescent="0.15">
      <c r="A49" s="447"/>
      <c r="B49" s="443"/>
      <c r="C49" s="487" t="s">
        <v>234</v>
      </c>
      <c r="D49" s="487"/>
      <c r="E49" s="488"/>
    </row>
    <row r="50" spans="1:5" s="67" customFormat="1" ht="19.5" customHeight="1" x14ac:dyDescent="0.15">
      <c r="A50" s="456" t="s">
        <v>245</v>
      </c>
      <c r="B50" s="449" t="s">
        <v>245</v>
      </c>
      <c r="C50" s="485">
        <f>세출예산!D96</f>
        <v>1000000</v>
      </c>
      <c r="D50" s="485">
        <f>세출예산!E96</f>
        <v>200000</v>
      </c>
      <c r="E50" s="486">
        <f>D50-C50</f>
        <v>-800000</v>
      </c>
    </row>
    <row r="51" spans="1:5" s="67" customFormat="1" ht="19.5" customHeight="1" x14ac:dyDescent="0.15">
      <c r="A51" s="462"/>
      <c r="B51" s="443"/>
      <c r="C51" s="487" t="s">
        <v>242</v>
      </c>
      <c r="D51" s="487"/>
      <c r="E51" s="488"/>
    </row>
    <row r="52" spans="1:5" s="67" customFormat="1" ht="19.5" customHeight="1" x14ac:dyDescent="0.15">
      <c r="A52" s="447" t="s">
        <v>87</v>
      </c>
      <c r="B52" s="412" t="s">
        <v>68</v>
      </c>
      <c r="C52" s="485">
        <f>세출예산!D99</f>
        <v>12498470</v>
      </c>
      <c r="D52" s="485">
        <f>세출예산!E99</f>
        <v>22151430</v>
      </c>
      <c r="E52" s="486">
        <f>D52-C52</f>
        <v>9652960</v>
      </c>
    </row>
    <row r="53" spans="1:5" s="67" customFormat="1" ht="19.5" customHeight="1" thickBot="1" x14ac:dyDescent="0.2">
      <c r="A53" s="448"/>
      <c r="B53" s="450"/>
      <c r="C53" s="451" t="s">
        <v>232</v>
      </c>
      <c r="D53" s="451"/>
      <c r="E53" s="452"/>
    </row>
    <row r="54" spans="1:5" s="67" customFormat="1" x14ac:dyDescent="0.15">
      <c r="A54" s="135"/>
      <c r="B54" s="135"/>
      <c r="C54" s="136"/>
      <c r="D54" s="136"/>
      <c r="E54" s="136"/>
    </row>
  </sheetData>
  <mergeCells count="60">
    <mergeCell ref="B38:B39"/>
    <mergeCell ref="C39:E39"/>
    <mergeCell ref="A50:A51"/>
    <mergeCell ref="B50:B51"/>
    <mergeCell ref="C51:E51"/>
    <mergeCell ref="B44:B45"/>
    <mergeCell ref="C45:E45"/>
    <mergeCell ref="B9:B10"/>
    <mergeCell ref="C10:E10"/>
    <mergeCell ref="A9:A12"/>
    <mergeCell ref="B36:B37"/>
    <mergeCell ref="C37:E37"/>
    <mergeCell ref="A22:A23"/>
    <mergeCell ref="C12:E12"/>
    <mergeCell ref="B22:B23"/>
    <mergeCell ref="B24:B25"/>
    <mergeCell ref="C14:E14"/>
    <mergeCell ref="C18:E18"/>
    <mergeCell ref="A1:E1"/>
    <mergeCell ref="A21:E21"/>
    <mergeCell ref="C8:E8"/>
    <mergeCell ref="C20:E20"/>
    <mergeCell ref="A7:A8"/>
    <mergeCell ref="A17:A20"/>
    <mergeCell ref="A5:A6"/>
    <mergeCell ref="A13:A16"/>
    <mergeCell ref="C16:E16"/>
    <mergeCell ref="B5:B6"/>
    <mergeCell ref="B7:B8"/>
    <mergeCell ref="B11:B12"/>
    <mergeCell ref="B13:B14"/>
    <mergeCell ref="B15:B16"/>
    <mergeCell ref="B17:B18"/>
    <mergeCell ref="B19:B20"/>
    <mergeCell ref="C53:E53"/>
    <mergeCell ref="B52:B53"/>
    <mergeCell ref="A52:A53"/>
    <mergeCell ref="C31:E31"/>
    <mergeCell ref="A46:A47"/>
    <mergeCell ref="A24:A31"/>
    <mergeCell ref="C25:E25"/>
    <mergeCell ref="B46:B47"/>
    <mergeCell ref="B26:B27"/>
    <mergeCell ref="B28:B29"/>
    <mergeCell ref="B30:B31"/>
    <mergeCell ref="C27:E27"/>
    <mergeCell ref="C29:E29"/>
    <mergeCell ref="C47:E47"/>
    <mergeCell ref="B40:B41"/>
    <mergeCell ref="C41:E41"/>
    <mergeCell ref="B34:B35"/>
    <mergeCell ref="C35:E35"/>
    <mergeCell ref="B32:B33"/>
    <mergeCell ref="C33:E33"/>
    <mergeCell ref="A32:A35"/>
    <mergeCell ref="B42:B43"/>
    <mergeCell ref="C43:E43"/>
    <mergeCell ref="A48:A49"/>
    <mergeCell ref="B48:B49"/>
    <mergeCell ref="C49:E49"/>
  </mergeCells>
  <phoneticPr fontId="18" type="noConversion"/>
  <pageMargins left="0.78740157480314965" right="0.74803149606299213" top="0.98425196850393704" bottom="0.98425196850393704" header="0.51181102362204722" footer="0.51181102362204722"/>
  <pageSetup paperSize="9" scale="90" firstPageNumber="10" orientation="portrait" useFirstPageNumber="1" r:id="rId1"/>
  <headerFooter>
    <oddFooter>&amp;R&amp;"굴림,보통"&amp;9참좋은재가노인돌봄센터(2021.11.30)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8</vt:i4>
      </vt:variant>
    </vt:vector>
  </HeadingPairs>
  <TitlesOfParts>
    <vt:vector size="14" baseType="lpstr">
      <vt:lpstr>표지</vt:lpstr>
      <vt:lpstr>예산총칙</vt:lpstr>
      <vt:lpstr>예산총괄</vt:lpstr>
      <vt:lpstr>세입예산</vt:lpstr>
      <vt:lpstr>세출예산</vt:lpstr>
      <vt:lpstr>예산증감내용</vt:lpstr>
      <vt:lpstr>세입예산!Consolidate_Area</vt:lpstr>
      <vt:lpstr>세출예산!Consolidate_Area</vt:lpstr>
      <vt:lpstr>예산증감내용!Consolidate_Area</vt:lpstr>
      <vt:lpstr>예산총괄!Consolidate_Area</vt:lpstr>
      <vt:lpstr>표지!Consolidate_Area</vt:lpstr>
      <vt:lpstr>세입예산!Print_Area</vt:lpstr>
      <vt:lpstr>세출예산!Print_Area</vt:lpstr>
      <vt:lpstr>예산증감내용!Print_Area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PC</dc:creator>
  <cp:lastModifiedBy>USER</cp:lastModifiedBy>
  <cp:revision>91</cp:revision>
  <cp:lastPrinted>2022-02-11T07:11:23Z</cp:lastPrinted>
  <dcterms:created xsi:type="dcterms:W3CDTF">2016-12-07T07:13:09Z</dcterms:created>
  <dcterms:modified xsi:type="dcterms:W3CDTF">2022-02-11T07:15:40Z</dcterms:modified>
</cp:coreProperties>
</file>