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d:\user\Desktop\결산추경 및 최초예산\"/>
    </mc:Choice>
  </mc:AlternateContent>
  <xr:revisionPtr revIDLastSave="0" documentId="13_ncr:1_{3B26066C-A77C-4055-BD86-9904E122F28D}" xr6:coauthVersionLast="46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표지" sheetId="1" r:id="rId1"/>
    <sheet name="예산총칙" sheetId="2" r:id="rId2"/>
    <sheet name="예산총괄" sheetId="3" r:id="rId3"/>
    <sheet name="세입예산" sheetId="4" r:id="rId4"/>
    <sheet name="세출예산" sheetId="5" r:id="rId5"/>
    <sheet name="예산증감내용" sheetId="6" r:id="rId6"/>
  </sheets>
  <definedNames>
    <definedName name="_xlnm.Consolidate_Area" localSheetId="3">세입예산!$A$1:$Q$40</definedName>
    <definedName name="_xlnm.Consolidate_Area" localSheetId="4">세출예산!$A$1:$Q$112</definedName>
    <definedName name="_xlnm.Consolidate_Area" localSheetId="5">예산증감내용!$A$1:$E$43</definedName>
    <definedName name="_xlnm.Consolidate_Area" localSheetId="2">예산총괄!$A$1:$E$23</definedName>
    <definedName name="_xlnm.Consolidate_Area" localSheetId="0">표지!$A$1:$A$13</definedName>
    <definedName name="_xlnm.Consolidate_Area">#REF!</definedName>
    <definedName name="_xlnm.Print_Area" localSheetId="3">세입예산!$A$1:$Q$40</definedName>
    <definedName name="_xlnm.Print_Area" localSheetId="4">세출예산!$A$1:$Q$112</definedName>
    <definedName name="_xlnm.Print_Area" localSheetId="5">예산증감내용!$A$1:$E$42</definedName>
  </definedNames>
  <calcPr calcId="181029"/>
</workbook>
</file>

<file path=xl/calcChain.xml><?xml version="1.0" encoding="utf-8"?>
<calcChain xmlns="http://schemas.openxmlformats.org/spreadsheetml/2006/main">
  <c r="D41" i="6" l="1"/>
  <c r="C41" i="6"/>
  <c r="D39" i="6"/>
  <c r="C39" i="6"/>
  <c r="D37" i="6"/>
  <c r="C37" i="6"/>
  <c r="D35" i="6"/>
  <c r="C35" i="6"/>
  <c r="D33" i="6"/>
  <c r="C33" i="6"/>
  <c r="D17" i="6"/>
  <c r="C17" i="6"/>
  <c r="D11" i="6"/>
  <c r="C11" i="6"/>
  <c r="D9" i="6"/>
  <c r="C9" i="6"/>
  <c r="E7" i="3"/>
  <c r="E60" i="5"/>
  <c r="Q14" i="5"/>
  <c r="Q13" i="5" s="1"/>
  <c r="V12" i="5"/>
  <c r="V19" i="4"/>
  <c r="T12" i="4"/>
  <c r="U9" i="4"/>
  <c r="T11" i="4"/>
  <c r="T10" i="4"/>
  <c r="E33" i="6" l="1"/>
  <c r="E37" i="6"/>
  <c r="E35" i="6"/>
  <c r="E9" i="6"/>
  <c r="C19" i="6"/>
  <c r="Q38" i="4"/>
  <c r="Q112" i="5" l="1"/>
  <c r="Q111" i="5"/>
  <c r="C31" i="6" l="1"/>
  <c r="C29" i="6"/>
  <c r="C27" i="6"/>
  <c r="C25" i="6"/>
  <c r="C15" i="6" l="1"/>
  <c r="C13" i="6"/>
  <c r="C7" i="6"/>
  <c r="D29" i="4" l="1"/>
  <c r="D106" i="5" l="1"/>
  <c r="Q11" i="5" l="1"/>
  <c r="Q10" i="5"/>
  <c r="V21" i="4"/>
  <c r="V16" i="4"/>
  <c r="Q62" i="5" l="1"/>
  <c r="Q88" i="5"/>
  <c r="Q81" i="5"/>
  <c r="Q70" i="5" l="1"/>
  <c r="Q69" i="5"/>
  <c r="Q67" i="5"/>
  <c r="Q66" i="5"/>
  <c r="Q65" i="5"/>
  <c r="Q64" i="5"/>
  <c r="Q61" i="5"/>
  <c r="Q60" i="5" s="1"/>
  <c r="Q46" i="5"/>
  <c r="Q50" i="5"/>
  <c r="Q51" i="5"/>
  <c r="Q52" i="5"/>
  <c r="Q49" i="5"/>
  <c r="Q47" i="5"/>
  <c r="Q37" i="5"/>
  <c r="E36" i="5" s="1"/>
  <c r="D39" i="5"/>
  <c r="Q68" i="5" l="1"/>
  <c r="Q63" i="5"/>
  <c r="Q104" i="5"/>
  <c r="E103" i="5" s="1"/>
  <c r="Q97" i="5" l="1"/>
  <c r="D7" i="5"/>
  <c r="C15" i="3" s="1"/>
  <c r="Q59" i="5" l="1"/>
  <c r="Q58" i="5"/>
  <c r="Q72" i="5"/>
  <c r="Q71" i="5" s="1"/>
  <c r="Q31" i="4"/>
  <c r="E31" i="4" s="1"/>
  <c r="D15" i="6" l="1"/>
  <c r="E15" i="6" s="1"/>
  <c r="G31" i="4"/>
  <c r="F31" i="4"/>
  <c r="E57" i="5"/>
  <c r="Q36" i="4"/>
  <c r="G57" i="5" l="1"/>
  <c r="E39" i="6"/>
  <c r="F57" i="5"/>
  <c r="D15" i="4" l="1"/>
  <c r="D110" i="5" l="1"/>
  <c r="D105" i="5"/>
  <c r="D79" i="5"/>
  <c r="D35" i="5"/>
  <c r="Q40" i="4" l="1"/>
  <c r="E39" i="4" s="1"/>
  <c r="D19" i="6" s="1"/>
  <c r="E37" i="4"/>
  <c r="Q35" i="4"/>
  <c r="E34" i="4" s="1"/>
  <c r="E19" i="6" l="1"/>
  <c r="F37" i="4"/>
  <c r="E112" i="5"/>
  <c r="E111" i="5"/>
  <c r="E107" i="5"/>
  <c r="F103" i="5"/>
  <c r="E94" i="5"/>
  <c r="F94" i="5" s="1"/>
  <c r="E76" i="5"/>
  <c r="E75" i="5"/>
  <c r="Q44" i="5"/>
  <c r="Q43" i="5"/>
  <c r="Q42" i="5"/>
  <c r="E40" i="5"/>
  <c r="E38" i="5"/>
  <c r="E35" i="5" s="1"/>
  <c r="E108" i="5"/>
  <c r="F108" i="5" s="1"/>
  <c r="Q100" i="5"/>
  <c r="Q99" i="5"/>
  <c r="Q98" i="5"/>
  <c r="Q96" i="5"/>
  <c r="Q94" i="5"/>
  <c r="Q91" i="5"/>
  <c r="Q90" i="5"/>
  <c r="Q87" i="5"/>
  <c r="Q86" i="5"/>
  <c r="Q84" i="5"/>
  <c r="Q83" i="5"/>
  <c r="Q82" i="5"/>
  <c r="E77" i="5"/>
  <c r="Q56" i="5"/>
  <c r="Q55" i="5"/>
  <c r="Q53" i="5"/>
  <c r="Q48" i="5"/>
  <c r="Q23" i="5"/>
  <c r="Q22" i="5" s="1"/>
  <c r="Q21" i="5"/>
  <c r="Q45" i="5" l="1"/>
  <c r="E45" i="5" s="1"/>
  <c r="F76" i="5"/>
  <c r="G76" i="5"/>
  <c r="F111" i="5"/>
  <c r="F112" i="5"/>
  <c r="E41" i="6"/>
  <c r="F77" i="5"/>
  <c r="G77" i="5"/>
  <c r="F107" i="5"/>
  <c r="Q85" i="5"/>
  <c r="E33" i="4"/>
  <c r="E32" i="4" s="1"/>
  <c r="F40" i="5"/>
  <c r="F34" i="4"/>
  <c r="Q89" i="5"/>
  <c r="E41" i="5"/>
  <c r="E102" i="5"/>
  <c r="Q20" i="5"/>
  <c r="E54" i="5"/>
  <c r="F60" i="5"/>
  <c r="Q95" i="5"/>
  <c r="E95" i="5" s="1"/>
  <c r="E74" i="5"/>
  <c r="E110" i="5"/>
  <c r="E109" i="5" s="1"/>
  <c r="E106" i="5"/>
  <c r="F75" i="5"/>
  <c r="Q80" i="5" l="1"/>
  <c r="E80" i="5" s="1"/>
  <c r="F41" i="5"/>
  <c r="F54" i="5"/>
  <c r="E93" i="5"/>
  <c r="E39" i="5"/>
  <c r="F95" i="5"/>
  <c r="E105" i="5"/>
  <c r="E101" i="5"/>
  <c r="E73" i="5"/>
  <c r="F80" i="5" l="1"/>
  <c r="F45" i="5"/>
  <c r="E79" i="5"/>
  <c r="D93" i="5" l="1"/>
  <c r="F93" i="5" s="1"/>
  <c r="F79" i="5"/>
  <c r="D6" i="5"/>
  <c r="D14" i="4"/>
  <c r="D33" i="4"/>
  <c r="F33" i="4" s="1"/>
  <c r="F32" i="4" s="1"/>
  <c r="F39" i="4"/>
  <c r="D7" i="4"/>
  <c r="D6" i="4" s="1"/>
  <c r="D28" i="4" l="1"/>
  <c r="D32" i="4"/>
  <c r="D78" i="5" l="1"/>
  <c r="D22" i="3"/>
  <c r="E92" i="5"/>
  <c r="D92" i="5" l="1"/>
  <c r="F92" i="5" l="1"/>
  <c r="F105" i="5"/>
  <c r="D102" i="5"/>
  <c r="F102" i="5" s="1"/>
  <c r="D74" i="5"/>
  <c r="D101" i="5" l="1"/>
  <c r="F101" i="5" s="1"/>
  <c r="D73" i="5"/>
  <c r="F74" i="5"/>
  <c r="C22" i="3"/>
  <c r="F106" i="5"/>
  <c r="C19" i="3"/>
  <c r="C18" i="3"/>
  <c r="D23" i="3"/>
  <c r="C21" i="3"/>
  <c r="D20" i="3"/>
  <c r="C20" i="3"/>
  <c r="C17" i="3"/>
  <c r="F35" i="5" l="1"/>
  <c r="C16" i="3"/>
  <c r="F73" i="5"/>
  <c r="D21" i="3"/>
  <c r="D16" i="3"/>
  <c r="D18" i="3" l="1"/>
  <c r="C8" i="3" l="1"/>
  <c r="C7" i="3"/>
  <c r="C6" i="3"/>
  <c r="G112" i="5" l="1"/>
  <c r="G107" i="5"/>
  <c r="G103" i="5"/>
  <c r="G38" i="5"/>
  <c r="Q30" i="4"/>
  <c r="E30" i="4" s="1"/>
  <c r="Q25" i="4"/>
  <c r="Q24" i="4" s="1"/>
  <c r="Q23" i="4"/>
  <c r="Q22" i="4" s="1"/>
  <c r="D13" i="6" l="1"/>
  <c r="E29" i="4"/>
  <c r="F30" i="4"/>
  <c r="G111" i="5"/>
  <c r="G75" i="5"/>
  <c r="G74" i="5"/>
  <c r="G36" i="5"/>
  <c r="Q19" i="5"/>
  <c r="Q18" i="5" s="1"/>
  <c r="Q12" i="5" s="1"/>
  <c r="Q17" i="5"/>
  <c r="E28" i="4" l="1"/>
  <c r="D8" i="3" s="1"/>
  <c r="F29" i="4"/>
  <c r="F28" i="4" s="1"/>
  <c r="G73" i="5"/>
  <c r="G106" i="5"/>
  <c r="G39" i="4"/>
  <c r="G28" i="4"/>
  <c r="E13" i="6" l="1"/>
  <c r="E8" i="3"/>
  <c r="G34" i="4"/>
  <c r="G29" i="4" l="1"/>
  <c r="G30" i="4" l="1"/>
  <c r="D5" i="4" l="1"/>
  <c r="C9" i="3"/>
  <c r="C5" i="3" s="1"/>
  <c r="Q26" i="5" l="1"/>
  <c r="Q25" i="5"/>
  <c r="Q24" i="5" l="1"/>
  <c r="F110" i="5"/>
  <c r="G95" i="5" l="1"/>
  <c r="G110" i="5"/>
  <c r="G93" i="5"/>
  <c r="Q21" i="4"/>
  <c r="I16" i="5" l="1"/>
  <c r="Q16" i="5" s="1"/>
  <c r="Q15" i="5" l="1"/>
  <c r="Q9" i="5"/>
  <c r="E8" i="5" s="1"/>
  <c r="Q27" i="4"/>
  <c r="Q26" i="4" s="1"/>
  <c r="E26" i="4" s="1"/>
  <c r="Q20" i="4"/>
  <c r="Q19" i="4"/>
  <c r="Q18" i="4"/>
  <c r="Q17" i="4"/>
  <c r="Q12" i="4"/>
  <c r="Q11" i="4"/>
  <c r="Q10" i="4"/>
  <c r="Q9" i="4"/>
  <c r="D25" i="6" l="1"/>
  <c r="E12" i="5"/>
  <c r="I28" i="5" s="1"/>
  <c r="I33" i="5" s="1"/>
  <c r="I34" i="5" s="1"/>
  <c r="G8" i="5"/>
  <c r="E8" i="4"/>
  <c r="Q16" i="4"/>
  <c r="F26" i="4"/>
  <c r="E78" i="5"/>
  <c r="G37" i="4"/>
  <c r="F39" i="5"/>
  <c r="G54" i="5"/>
  <c r="G40" i="5"/>
  <c r="G60" i="5"/>
  <c r="G26" i="4"/>
  <c r="D27" i="6" l="1"/>
  <c r="E27" i="6" s="1"/>
  <c r="E16" i="4"/>
  <c r="E7" i="4"/>
  <c r="E6" i="4" s="1"/>
  <c r="D7" i="6"/>
  <c r="F78" i="5"/>
  <c r="G45" i="5"/>
  <c r="G33" i="4"/>
  <c r="G8" i="4"/>
  <c r="F8" i="5"/>
  <c r="F8" i="4"/>
  <c r="F12" i="5"/>
  <c r="G12" i="5"/>
  <c r="G102" i="5"/>
  <c r="G35" i="5"/>
  <c r="G41" i="5"/>
  <c r="D109" i="5"/>
  <c r="D5" i="5" s="1"/>
  <c r="I30" i="5" l="1"/>
  <c r="Q30" i="5" s="1"/>
  <c r="E15" i="4"/>
  <c r="E14" i="4" s="1"/>
  <c r="F16" i="4"/>
  <c r="F15" i="4" s="1"/>
  <c r="F109" i="5"/>
  <c r="Q34" i="5"/>
  <c r="Q28" i="5"/>
  <c r="E27" i="5" s="1"/>
  <c r="D29" i="6" s="1"/>
  <c r="E29" i="6" s="1"/>
  <c r="I31" i="5"/>
  <c r="Q31" i="5" s="1"/>
  <c r="I32" i="5" s="1"/>
  <c r="Q32" i="5" s="1"/>
  <c r="D7" i="3"/>
  <c r="C23" i="3"/>
  <c r="E23" i="3" s="1"/>
  <c r="G16" i="4"/>
  <c r="D9" i="3"/>
  <c r="E9" i="3" s="1"/>
  <c r="G32" i="4"/>
  <c r="D17" i="3"/>
  <c r="G7" i="4"/>
  <c r="F7" i="4"/>
  <c r="D6" i="3"/>
  <c r="G105" i="5"/>
  <c r="G101" i="5"/>
  <c r="G109" i="5"/>
  <c r="G80" i="5"/>
  <c r="D19" i="3"/>
  <c r="G6" i="4"/>
  <c r="F6" i="4"/>
  <c r="E16" i="3"/>
  <c r="E18" i="3"/>
  <c r="E22" i="3"/>
  <c r="E21" i="3"/>
  <c r="E5" i="4" l="1"/>
  <c r="S4" i="4"/>
  <c r="E11" i="6"/>
  <c r="Q33" i="5"/>
  <c r="Q29" i="5" s="1"/>
  <c r="E29" i="5" s="1"/>
  <c r="F27" i="5"/>
  <c r="G15" i="4"/>
  <c r="C14" i="3"/>
  <c r="E19" i="3"/>
  <c r="E6" i="3"/>
  <c r="D5" i="3"/>
  <c r="E5" i="3" s="1"/>
  <c r="G92" i="5"/>
  <c r="G79" i="5"/>
  <c r="G39" i="5"/>
  <c r="F14" i="4"/>
  <c r="G14" i="4"/>
  <c r="E17" i="6"/>
  <c r="F5" i="4" l="1"/>
  <c r="G5" i="4"/>
  <c r="S18" i="5"/>
  <c r="E7" i="5"/>
  <c r="E6" i="5" s="1"/>
  <c r="E5" i="5" s="1"/>
  <c r="S19" i="5" s="1"/>
  <c r="D31" i="6"/>
  <c r="E31" i="6" s="1"/>
  <c r="F29" i="5"/>
  <c r="G78" i="5"/>
  <c r="E20" i="3"/>
  <c r="G27" i="5"/>
  <c r="E17" i="3"/>
  <c r="S20" i="5" l="1"/>
  <c r="D15" i="3"/>
  <c r="G29" i="5"/>
  <c r="E7" i="6"/>
  <c r="G7" i="5" l="1"/>
  <c r="F7" i="5" l="1"/>
  <c r="E25" i="6"/>
  <c r="F6" i="5" l="1"/>
  <c r="G6" i="5"/>
  <c r="G5" i="5"/>
  <c r="F5" i="5"/>
  <c r="E15" i="3"/>
  <c r="D14" i="3"/>
  <c r="E14" i="3" l="1"/>
</calcChain>
</file>

<file path=xl/sharedStrings.xml><?xml version="1.0" encoding="utf-8"?>
<sst xmlns="http://schemas.openxmlformats.org/spreadsheetml/2006/main" count="632" uniqueCount="243">
  <si>
    <t>3. 본 예산은 사회복지법인 재무회계규칙 제 2장 예산과결산에 의거 편성하며 집행한다.</t>
  </si>
  <si>
    <t xml:space="preserve">7. 세출예산에서 초과지출이 발생할 경우에 동일관 내의 목간전용으로 부족한 예산을  </t>
  </si>
  <si>
    <t>운영비</t>
  </si>
  <si>
    <t>/</t>
  </si>
  <si>
    <t>이월금</t>
  </si>
  <si>
    <t>액수</t>
  </si>
  <si>
    <t>목</t>
  </si>
  <si>
    <t>액 수</t>
  </si>
  <si>
    <t>예비비</t>
  </si>
  <si>
    <t>여비</t>
  </si>
  <si>
    <t>사무비</t>
  </si>
  <si>
    <t>전출금</t>
  </si>
  <si>
    <t>시설비</t>
  </si>
  <si>
    <t>차량비</t>
  </si>
  <si>
    <t>x</t>
  </si>
  <si>
    <t>회</t>
  </si>
  <si>
    <t>급여</t>
  </si>
  <si>
    <t>잡지출</t>
  </si>
  <si>
    <t>항</t>
  </si>
  <si>
    <t>사업비</t>
  </si>
  <si>
    <t>원</t>
  </si>
  <si>
    <t>잡수입</t>
  </si>
  <si>
    <t xml:space="preserve">항 </t>
  </si>
  <si>
    <t>월</t>
  </si>
  <si>
    <t>인건비</t>
  </si>
  <si>
    <t>증감율</t>
  </si>
  <si>
    <t>관</t>
  </si>
  <si>
    <t>×</t>
  </si>
  <si>
    <t>명</t>
  </si>
  <si>
    <t xml:space="preserve">관 </t>
  </si>
  <si>
    <t>회의비</t>
  </si>
  <si>
    <t>일</t>
  </si>
  <si>
    <t>%</t>
  </si>
  <si>
    <t>총계</t>
  </si>
  <si>
    <t>과목</t>
  </si>
  <si>
    <t>자산취득비</t>
  </si>
  <si>
    <t>기타운영비</t>
  </si>
  <si>
    <t>시설장비유지비</t>
  </si>
  <si>
    <t>사회보험부담금</t>
  </si>
  <si>
    <t>업무추진비</t>
  </si>
  <si>
    <t>요양급여수입</t>
  </si>
  <si>
    <t>운영충당적립금</t>
  </si>
  <si>
    <t>기관운영비</t>
  </si>
  <si>
    <t>재산조성비</t>
  </si>
  <si>
    <t>이용자비용수입</t>
  </si>
  <si>
    <t>산출근거</t>
  </si>
  <si>
    <t>예금이자수입</t>
  </si>
  <si>
    <t>직원식대</t>
  </si>
  <si>
    <t xml:space="preserve">    집행 할 수가 있다.</t>
  </si>
  <si>
    <t>사회복지법인 무일복지재단</t>
  </si>
  <si>
    <t>○ 세입의 주요내용</t>
  </si>
  <si>
    <t>(단위 : 원)</t>
  </si>
  <si>
    <t>장기요양급여수입</t>
  </si>
  <si>
    <t>시설환경개선준비금</t>
  </si>
  <si>
    <t>인   건   비</t>
  </si>
  <si>
    <t>퇴직금및퇴직적립금</t>
  </si>
  <si>
    <t>증 감(B-A)</t>
  </si>
  <si>
    <t>수용비 및 수수료</t>
  </si>
  <si>
    <t>운   영   비</t>
  </si>
  <si>
    <t>퇴직금 및 퇴직적립금</t>
  </si>
  <si>
    <t>총        계</t>
  </si>
  <si>
    <t xml:space="preserve"> 예  산  총  칙</t>
  </si>
  <si>
    <t>총       계</t>
  </si>
  <si>
    <t>시   설   비</t>
  </si>
  <si>
    <t>사회보험부담비용</t>
  </si>
  <si>
    <t>세                    출</t>
  </si>
  <si>
    <t>세                  입</t>
  </si>
  <si>
    <t xml:space="preserve">                (단위: 원)</t>
  </si>
  <si>
    <t xml:space="preserve"> 예산 증감사항 및 주요내용(방문요양)</t>
  </si>
  <si>
    <t>예비비</t>
    <phoneticPr fontId="19" type="noConversion"/>
  </si>
  <si>
    <t>입소자(이용자)부담금수입</t>
    <phoneticPr fontId="19" type="noConversion"/>
  </si>
  <si>
    <t>입소(이용)비용수입</t>
    <phoneticPr fontId="19" type="noConversion"/>
  </si>
  <si>
    <t>본인부담금수입</t>
    <phoneticPr fontId="19" type="noConversion"/>
  </si>
  <si>
    <t>요양급여수입</t>
    <phoneticPr fontId="19" type="noConversion"/>
  </si>
  <si>
    <t>월</t>
    <phoneticPr fontId="19" type="noConversion"/>
  </si>
  <si>
    <t>가산금수입</t>
    <phoneticPr fontId="19" type="noConversion"/>
  </si>
  <si>
    <t>◎추가인력가산금(사회복지사)</t>
    <phoneticPr fontId="19" type="noConversion"/>
  </si>
  <si>
    <t>직원식재료수입</t>
    <phoneticPr fontId="19" type="noConversion"/>
  </si>
  <si>
    <t>기타예금이자수입</t>
    <phoneticPr fontId="19" type="noConversion"/>
  </si>
  <si>
    <t>기타잡수입</t>
    <phoneticPr fontId="19" type="noConversion"/>
  </si>
  <si>
    <t>각종수당</t>
    <phoneticPr fontId="19" type="noConversion"/>
  </si>
  <si>
    <t>급여</t>
    <phoneticPr fontId="19" type="noConversion"/>
  </si>
  <si>
    <t>공공요금및각종
세금공과금</t>
    <phoneticPr fontId="19" type="noConversion"/>
  </si>
  <si>
    <t>사업비</t>
    <phoneticPr fontId="19" type="noConversion"/>
  </si>
  <si>
    <t>프로그램사업비</t>
    <phoneticPr fontId="19" type="noConversion"/>
  </si>
  <si>
    <t>회</t>
    <phoneticPr fontId="19" type="noConversion"/>
  </si>
  <si>
    <t>법인회계전출금</t>
    <phoneticPr fontId="19" type="noConversion"/>
  </si>
  <si>
    <t>기타전출금</t>
    <phoneticPr fontId="19" type="noConversion"/>
  </si>
  <si>
    <t>예비비 및 기타</t>
    <phoneticPr fontId="19" type="noConversion"/>
  </si>
  <si>
    <t>반환금</t>
    <phoneticPr fontId="19" type="noConversion"/>
  </si>
  <si>
    <t>적립금및준비금지출(특별회계)</t>
    <phoneticPr fontId="19" type="noConversion"/>
  </si>
  <si>
    <t>운영충당적립금및환경개선부담금</t>
    <phoneticPr fontId="19" type="noConversion"/>
  </si>
  <si>
    <t>시설환경개선준비금</t>
    <phoneticPr fontId="19" type="noConversion"/>
  </si>
  <si>
    <t>운영충당적립금</t>
    <phoneticPr fontId="19" type="noConversion"/>
  </si>
  <si>
    <t>사  업   비</t>
    <phoneticPr fontId="19" type="noConversion"/>
  </si>
  <si>
    <t>운영충당적립금및
환경개선준비금</t>
    <phoneticPr fontId="19" type="noConversion"/>
  </si>
  <si>
    <t>적립금 및 준비금
(특별회계)</t>
    <phoneticPr fontId="19" type="noConversion"/>
  </si>
  <si>
    <t>4. 방문요양사업수입 등의 세입이 감소 할 경우 기존사업을 축소 할 수 있다.</t>
    <phoneticPr fontId="19" type="noConversion"/>
  </si>
  <si>
    <t>5. 방문요양사업수입 등의 세입이 증가 할 경우 세입세출예산을 초과 할 수 있다.</t>
    <phoneticPr fontId="19" type="noConversion"/>
  </si>
  <si>
    <t>원</t>
    <phoneticPr fontId="19" type="noConversion"/>
  </si>
  <si>
    <t>x</t>
    <phoneticPr fontId="19" type="noConversion"/>
  </si>
  <si>
    <t>명</t>
    <phoneticPr fontId="19" type="noConversion"/>
  </si>
  <si>
    <t>회</t>
    <phoneticPr fontId="19" type="noConversion"/>
  </si>
  <si>
    <t>◎기타후생경비</t>
    <phoneticPr fontId="19" type="noConversion"/>
  </si>
  <si>
    <t>이월금</t>
    <phoneticPr fontId="19" type="noConversion"/>
  </si>
  <si>
    <r>
      <t xml:space="preserve">○ 세출의 주요내용                                                                                                        </t>
    </r>
    <r>
      <rPr>
        <sz val="9"/>
        <color rgb="FF000000"/>
        <rFont val="굴림"/>
        <family val="3"/>
        <charset val="129"/>
      </rPr>
      <t xml:space="preserve"> (단위 : 원)</t>
    </r>
    <phoneticPr fontId="19" type="noConversion"/>
  </si>
  <si>
    <t xml:space="preserve">6. 보편적으로 발생하는 지출에 있어서는 세출예산에도 불구하고 초과 집행하고  </t>
    <phoneticPr fontId="19" type="noConversion"/>
  </si>
  <si>
    <t xml:space="preserve">   차기 이사회에서 추가경정예산을 승인 받을 수 있다.</t>
    <phoneticPr fontId="19" type="noConversion"/>
  </si>
  <si>
    <t>전년도 이월금(장기요양)</t>
    <phoneticPr fontId="19" type="noConversion"/>
  </si>
  <si>
    <t>전년도 이월금(직원식대)</t>
    <phoneticPr fontId="19" type="noConversion"/>
  </si>
  <si>
    <t>임차료</t>
    <phoneticPr fontId="19" type="noConversion"/>
  </si>
  <si>
    <t>*일반대상자(15%)</t>
    <phoneticPr fontId="19" type="noConversion"/>
  </si>
  <si>
    <t>*감경대상자(9%)</t>
    <phoneticPr fontId="19" type="noConversion"/>
  </si>
  <si>
    <t>*감경대상자(6%)</t>
    <phoneticPr fontId="19" type="noConversion"/>
  </si>
  <si>
    <t>*감경대상자(6%)-가족대상자</t>
    <phoneticPr fontId="19" type="noConversion"/>
  </si>
  <si>
    <t>*일반대상자(85%)</t>
    <phoneticPr fontId="19" type="noConversion"/>
  </si>
  <si>
    <t>*감경대상자(91%)</t>
    <phoneticPr fontId="19" type="noConversion"/>
  </si>
  <si>
    <t>*감경대상자(94%)</t>
    <phoneticPr fontId="19" type="noConversion"/>
  </si>
  <si>
    <t>*감경대상자(94%)-가족대상자</t>
    <phoneticPr fontId="19" type="noConversion"/>
  </si>
  <si>
    <t>*기초수급대상자(100%)</t>
    <phoneticPr fontId="19" type="noConversion"/>
  </si>
  <si>
    <t>◎장기요양사업수입</t>
    <phoneticPr fontId="19" type="noConversion"/>
  </si>
  <si>
    <t>◎장기근속장려금수입</t>
    <phoneticPr fontId="19" type="noConversion"/>
  </si>
  <si>
    <t>◎직무교육급여수입</t>
    <phoneticPr fontId="19" type="noConversion"/>
  </si>
  <si>
    <t>*장기근속장려금(요양보호사)</t>
    <phoneticPr fontId="19" type="noConversion"/>
  </si>
  <si>
    <t>*직무교육급여</t>
    <phoneticPr fontId="19" type="noConversion"/>
  </si>
  <si>
    <t>*기타잡수입</t>
    <phoneticPr fontId="19" type="noConversion"/>
  </si>
  <si>
    <t>*예금이자수입</t>
    <phoneticPr fontId="19" type="noConversion"/>
  </si>
  <si>
    <t>*직원식대(센터 전직원)</t>
    <phoneticPr fontId="19" type="noConversion"/>
  </si>
  <si>
    <t>◎명절상여금</t>
    <phoneticPr fontId="19" type="noConversion"/>
  </si>
  <si>
    <t>◎장기근속장려금</t>
    <phoneticPr fontId="19" type="noConversion"/>
  </si>
  <si>
    <t>◎가족수당</t>
    <phoneticPr fontId="19" type="noConversion"/>
  </si>
  <si>
    <t>◎관리업무수당</t>
    <phoneticPr fontId="19" type="noConversion"/>
  </si>
  <si>
    <t>*사회복지사(1호봉)</t>
    <phoneticPr fontId="19" type="noConversion"/>
  </si>
  <si>
    <t>*요양보호사급여-일반</t>
    <phoneticPr fontId="19" type="noConversion"/>
  </si>
  <si>
    <t>*요양보호사급여-가족</t>
    <phoneticPr fontId="19" type="noConversion"/>
  </si>
  <si>
    <t>*요양보호사</t>
    <phoneticPr fontId="19" type="noConversion"/>
  </si>
  <si>
    <t>*관리업무수당(시설장)</t>
    <phoneticPr fontId="19" type="noConversion"/>
  </si>
  <si>
    <t>*근무복</t>
    <phoneticPr fontId="19" type="noConversion"/>
  </si>
  <si>
    <t>*기타후생경비</t>
    <phoneticPr fontId="19" type="noConversion"/>
  </si>
  <si>
    <t>*퇴직금및퇴직적립금</t>
    <phoneticPr fontId="19" type="noConversion"/>
  </si>
  <si>
    <t>*국민연금</t>
    <phoneticPr fontId="19" type="noConversion"/>
  </si>
  <si>
    <t>*건강보험</t>
    <phoneticPr fontId="19" type="noConversion"/>
  </si>
  <si>
    <t>*장기요양보험</t>
    <phoneticPr fontId="19" type="noConversion"/>
  </si>
  <si>
    <t>*고용보험</t>
    <phoneticPr fontId="19" type="noConversion"/>
  </si>
  <si>
    <t>*산재보험</t>
    <phoneticPr fontId="19" type="noConversion"/>
  </si>
  <si>
    <t>*사무용품구입</t>
    <phoneticPr fontId="19" type="noConversion"/>
  </si>
  <si>
    <t>*사무실관리비</t>
    <phoneticPr fontId="19" type="noConversion"/>
  </si>
  <si>
    <t>*기타수용비 및 수수료</t>
    <phoneticPr fontId="19" type="noConversion"/>
  </si>
  <si>
    <t>*급여명세서발송</t>
    <phoneticPr fontId="19" type="noConversion"/>
  </si>
  <si>
    <t>*소식지발송</t>
    <phoneticPr fontId="19" type="noConversion"/>
  </si>
  <si>
    <t>*사무실공공요금</t>
    <phoneticPr fontId="19" type="noConversion"/>
  </si>
  <si>
    <t>*기타공공요금</t>
    <phoneticPr fontId="19" type="noConversion"/>
  </si>
  <si>
    <t>*상해보험</t>
    <phoneticPr fontId="19" type="noConversion"/>
  </si>
  <si>
    <t>*배상책임보험</t>
    <phoneticPr fontId="19" type="noConversion"/>
  </si>
  <si>
    <t>*차량보험</t>
    <phoneticPr fontId="19" type="noConversion"/>
  </si>
  <si>
    <t>*기타보험료</t>
    <phoneticPr fontId="19" type="noConversion"/>
  </si>
  <si>
    <t>*차량유류대</t>
    <phoneticPr fontId="19" type="noConversion"/>
  </si>
  <si>
    <t>*차량유지비</t>
    <phoneticPr fontId="19" type="noConversion"/>
  </si>
  <si>
    <t>*무일재단</t>
    <phoneticPr fontId="19" type="noConversion"/>
  </si>
  <si>
    <t>*엔지오비유디</t>
    <phoneticPr fontId="19" type="noConversion"/>
  </si>
  <si>
    <t>*사후관리</t>
    <phoneticPr fontId="19" type="noConversion"/>
  </si>
  <si>
    <t>*병문안</t>
    <phoneticPr fontId="19" type="noConversion"/>
  </si>
  <si>
    <t>◎요양보호사관리사업비</t>
    <phoneticPr fontId="19" type="noConversion"/>
  </si>
  <si>
    <t>*우수요양보호사표창</t>
    <phoneticPr fontId="19" type="noConversion"/>
  </si>
  <si>
    <t>*요양보호사직원연수</t>
    <phoneticPr fontId="19" type="noConversion"/>
  </si>
  <si>
    <t>*간담회</t>
    <phoneticPr fontId="19" type="noConversion"/>
  </si>
  <si>
    <t>*기타지원</t>
    <phoneticPr fontId="19" type="noConversion"/>
  </si>
  <si>
    <t>*홍보사업</t>
    <phoneticPr fontId="19" type="noConversion"/>
  </si>
  <si>
    <t>*재가지원사업전출금</t>
    <phoneticPr fontId="19" type="noConversion"/>
  </si>
  <si>
    <t>*맞춤돌봄사업전출금</t>
    <phoneticPr fontId="19" type="noConversion"/>
  </si>
  <si>
    <t>*도시락지원(자부담)</t>
    <phoneticPr fontId="19" type="noConversion"/>
  </si>
  <si>
    <t>*밑반찬지원(자부담)</t>
    <phoneticPr fontId="19" type="noConversion"/>
  </si>
  <si>
    <t>*식사배달 기타사업비</t>
    <phoneticPr fontId="19" type="noConversion"/>
  </si>
  <si>
    <t>*기타직원후생경비(경조사,회식등)</t>
    <phoneticPr fontId="19" type="noConversion"/>
  </si>
  <si>
    <t>*요양보호사 직무교육비</t>
    <phoneticPr fontId="19" type="noConversion"/>
  </si>
  <si>
    <t>*기타교육비</t>
    <phoneticPr fontId="19" type="noConversion"/>
  </si>
  <si>
    <t>◎종사자 교육비</t>
    <phoneticPr fontId="19" type="noConversion"/>
  </si>
  <si>
    <t>◎기타운영비</t>
    <phoneticPr fontId="19" type="noConversion"/>
  </si>
  <si>
    <t>*자원봉사자및후원자관리비</t>
    <phoneticPr fontId="19" type="noConversion"/>
  </si>
  <si>
    <t>◎기타운영비(직원식대)</t>
    <phoneticPr fontId="19" type="noConversion"/>
  </si>
  <si>
    <t>*기타운영비(지역조직관리 등)</t>
    <phoneticPr fontId="19" type="noConversion"/>
  </si>
  <si>
    <t>◎홍보사업비</t>
    <phoneticPr fontId="19" type="noConversion"/>
  </si>
  <si>
    <t>*소식지발간 제작비 등</t>
    <phoneticPr fontId="19" type="noConversion"/>
  </si>
  <si>
    <t>◎명절생신지원비</t>
    <phoneticPr fontId="19" type="noConversion"/>
  </si>
  <si>
    <t>◎김장서비스</t>
    <phoneticPr fontId="19" type="noConversion"/>
  </si>
  <si>
    <t>◎어버이날선물지원</t>
    <phoneticPr fontId="19" type="noConversion"/>
  </si>
  <si>
    <t>◎긴급지원비</t>
    <phoneticPr fontId="19" type="noConversion"/>
  </si>
  <si>
    <t>◎기타지원비(대상자관리 등)</t>
    <phoneticPr fontId="19" type="noConversion"/>
  </si>
  <si>
    <t>*기타지원비</t>
    <phoneticPr fontId="19" type="noConversion"/>
  </si>
  <si>
    <t>(4등급 60시간 기준)</t>
    <phoneticPr fontId="19" type="noConversion"/>
  </si>
  <si>
    <t>장기요양급여수입</t>
    <phoneticPr fontId="19" type="noConversion"/>
  </si>
  <si>
    <t>이용자비용수입</t>
    <phoneticPr fontId="19" type="noConversion"/>
  </si>
  <si>
    <t>제세공과금및공공요금</t>
    <phoneticPr fontId="19" type="noConversion"/>
  </si>
  <si>
    <t>2021년</t>
    <phoneticPr fontId="19" type="noConversion"/>
  </si>
  <si>
    <t>*20시간</t>
    <phoneticPr fontId="19" type="noConversion"/>
  </si>
  <si>
    <t>자산취득비</t>
    <phoneticPr fontId="19" type="noConversion"/>
  </si>
  <si>
    <t>항</t>
    <phoneticPr fontId="19" type="noConversion"/>
  </si>
  <si>
    <t>목</t>
    <phoneticPr fontId="19" type="noConversion"/>
  </si>
  <si>
    <t>퇴직금및퇴직적립금</t>
    <phoneticPr fontId="19" type="noConversion"/>
  </si>
  <si>
    <t>사회보험부담금</t>
    <phoneticPr fontId="19" type="noConversion"/>
  </si>
  <si>
    <t>*일자리안정지원금 수입</t>
    <phoneticPr fontId="19" type="noConversion"/>
  </si>
  <si>
    <t>증감(B-A)</t>
    <phoneticPr fontId="19" type="noConversion"/>
  </si>
  <si>
    <t>직원식대 이월금 감액 조정</t>
    <phoneticPr fontId="19" type="noConversion"/>
  </si>
  <si>
    <t>■ 사업장명 : 참좋은재가노인돌봄센터</t>
    <phoneticPr fontId="19" type="noConversion"/>
  </si>
  <si>
    <t xml:space="preserve">2021. 11. </t>
    <phoneticPr fontId="19" type="noConversion"/>
  </si>
  <si>
    <t>참좋은재가노인돌봄센터</t>
    <phoneticPr fontId="19" type="noConversion"/>
  </si>
  <si>
    <t>2022년 참좋은재가노인돌봄센터(방문요양)</t>
    <phoneticPr fontId="19" type="noConversion"/>
  </si>
  <si>
    <t>최초 세입.세출 예산(안)</t>
    <phoneticPr fontId="19" type="noConversion"/>
  </si>
  <si>
    <t>1. 참좋은재가노인돌봄센터 방문요양사업의 2022년 최초 세입.세출 예산은 
   다음과 같다.</t>
    <phoneticPr fontId="19" type="noConversion"/>
  </si>
  <si>
    <t>2022년 참좋은재가노인돌봄센터(방문요양) 최초 예산 총괄내역서</t>
    <phoneticPr fontId="19" type="noConversion"/>
  </si>
  <si>
    <t>결산추경(A)</t>
    <phoneticPr fontId="19" type="noConversion"/>
  </si>
  <si>
    <t>2021년
결산추경(A)</t>
    <phoneticPr fontId="19" type="noConversion"/>
  </si>
  <si>
    <t>2022년
최초예산(B)</t>
    <phoneticPr fontId="19" type="noConversion"/>
  </si>
  <si>
    <t>최초예산(B)</t>
    <phoneticPr fontId="19" type="noConversion"/>
  </si>
  <si>
    <t>1) 2022년 참좋은재가노인돌봄센터(방문요양) 최초 세출 예산 내역</t>
    <phoneticPr fontId="19" type="noConversion"/>
  </si>
  <si>
    <t>1) 2022년 참좋은재가노인돌봄센터(방문요양) 최초 세입 예산 내역</t>
    <phoneticPr fontId="19" type="noConversion"/>
  </si>
  <si>
    <t>결산추경 (A)</t>
    <phoneticPr fontId="19" type="noConversion"/>
  </si>
  <si>
    <t>2022년</t>
    <phoneticPr fontId="19" type="noConversion"/>
  </si>
  <si>
    <t>최초예산 (B)</t>
    <phoneticPr fontId="19" type="noConversion"/>
  </si>
  <si>
    <t>가족6%</t>
    <phoneticPr fontId="19" type="noConversion"/>
  </si>
  <si>
    <t>*3시간*20일*29명</t>
    <phoneticPr fontId="19" type="noConversion"/>
  </si>
  <si>
    <t>◎시간외근무수당</t>
    <phoneticPr fontId="19" type="noConversion"/>
  </si>
  <si>
    <t>*시간외근무수당(사회복지사)</t>
    <phoneticPr fontId="19" type="noConversion"/>
  </si>
  <si>
    <t>22년도 급여수가 인상에 따른 본인부담금 증액</t>
    <phoneticPr fontId="19" type="noConversion"/>
  </si>
  <si>
    <t>22년도 급여수가 인상에 따른 장기요양급여수입 증액</t>
    <phoneticPr fontId="19" type="noConversion"/>
  </si>
  <si>
    <t>22년도 급여수가 인상에 따른 가산금수입 증액</t>
    <phoneticPr fontId="19" type="noConversion"/>
  </si>
  <si>
    <t>전년도 이월금 증액 조정</t>
    <phoneticPr fontId="19" type="noConversion"/>
  </si>
  <si>
    <t>기타예금이지수입 증액 조정</t>
    <phoneticPr fontId="19" type="noConversion"/>
  </si>
  <si>
    <t>사회복무요원 1명 점심식대 개인적 해결로 인한 식대 감액 조정</t>
    <phoneticPr fontId="19" type="noConversion"/>
  </si>
  <si>
    <t>운영비</t>
    <phoneticPr fontId="19" type="noConversion"/>
  </si>
  <si>
    <t>수용비 및 수수료</t>
    <phoneticPr fontId="19" type="noConversion"/>
  </si>
  <si>
    <t>공공요금 및
각종세금공과금</t>
    <phoneticPr fontId="19" type="noConversion"/>
  </si>
  <si>
    <t>기타운영비</t>
    <phoneticPr fontId="19" type="noConversion"/>
  </si>
  <si>
    <t>22년 최저시급인상에 따른 인건비 증액 조정</t>
    <phoneticPr fontId="19" type="noConversion"/>
  </si>
  <si>
    <t>인건비 인상 및 장기근속수당 대상종사자 추가 예상에 따른 증액 조정</t>
    <phoneticPr fontId="19" type="noConversion"/>
  </si>
  <si>
    <t>인건비 인상 조정에 따른 퇴직금 증액 조정</t>
    <phoneticPr fontId="19" type="noConversion"/>
  </si>
  <si>
    <t>22년도 사회보험부담금 요율 증가 및 인건비 인상에 따른 부담금 증액 조정</t>
    <phoneticPr fontId="19" type="noConversion"/>
  </si>
  <si>
    <t>수용비 및 수수료 증액</t>
    <phoneticPr fontId="19" type="noConversion"/>
  </si>
  <si>
    <t>공공요금 인상에 따른 증액 조정</t>
    <phoneticPr fontId="19" type="noConversion"/>
  </si>
  <si>
    <t>기타운영비 증액 조정</t>
    <phoneticPr fontId="19" type="noConversion"/>
  </si>
  <si>
    <t>어르신 이용인원 증가에 따른 프로그램 사업비 증액</t>
    <phoneticPr fontId="19" type="noConversion"/>
  </si>
  <si>
    <t>예비비 감액 조정</t>
    <phoneticPr fontId="19" type="noConversion"/>
  </si>
  <si>
    <r>
      <t xml:space="preserve">2. 세입.세출 예산 총액은  </t>
    </r>
    <r>
      <rPr>
        <b/>
        <u/>
        <sz val="12"/>
        <color rgb="FF000000"/>
        <rFont val="굴림"/>
        <family val="3"/>
        <charset val="129"/>
      </rPr>
      <t>460,337,000원</t>
    </r>
    <r>
      <rPr>
        <sz val="12"/>
        <color rgb="FF000000"/>
        <rFont val="굴림"/>
        <family val="3"/>
        <charset val="129"/>
      </rPr>
      <t>으로한다.</t>
    </r>
    <phoneticPr fontId="1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</si>
</sst>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76" formatCode="#,##0.00_ "/>
    <numFmt numFmtId="177" formatCode="#,##0.0"/>
    <numFmt numFmtId="178" formatCode="#,##0_ "/>
    <numFmt numFmtId="179" formatCode="#,##0.000"/>
  </numFmts>
  <fonts count="25" x14ac:knownFonts="1">
    <font>
      <sz val="11"/>
      <color rgb="FF000000"/>
      <name val="돋움"/>
    </font>
    <font>
      <sz val="11"/>
      <color rgb="FF000000"/>
      <name val="굴림"/>
      <family val="3"/>
      <charset val="129"/>
    </font>
    <font>
      <b/>
      <sz val="20"/>
      <color rgb="FF000000"/>
      <name val="굴림"/>
      <family val="3"/>
      <charset val="129"/>
    </font>
    <font>
      <sz val="11"/>
      <color rgb="FF000000"/>
      <name val="바탕"/>
      <family val="1"/>
      <charset val="129"/>
    </font>
    <font>
      <b/>
      <sz val="8"/>
      <color rgb="FF000000"/>
      <name val="굴림"/>
      <family val="3"/>
      <charset val="129"/>
    </font>
    <font>
      <sz val="10"/>
      <color rgb="FF000000"/>
      <name val="굴림"/>
      <family val="3"/>
      <charset val="129"/>
    </font>
    <font>
      <sz val="8"/>
      <color rgb="FF000000"/>
      <name val="돋움"/>
      <family val="3"/>
      <charset val="129"/>
    </font>
    <font>
      <b/>
      <sz val="9"/>
      <color rgb="FF000000"/>
      <name val="굴림"/>
      <family val="3"/>
      <charset val="129"/>
    </font>
    <font>
      <sz val="9"/>
      <color rgb="FF000000"/>
      <name val="굴림"/>
      <family val="3"/>
      <charset val="129"/>
    </font>
    <font>
      <sz val="9"/>
      <color rgb="FF000000"/>
      <name val="돋움"/>
      <family val="3"/>
      <charset val="129"/>
    </font>
    <font>
      <sz val="12"/>
      <color rgb="FF000000"/>
      <name val="돋움"/>
      <family val="3"/>
      <charset val="129"/>
    </font>
    <font>
      <sz val="12"/>
      <color rgb="FF000000"/>
      <name val="바탕"/>
      <family val="1"/>
      <charset val="129"/>
    </font>
    <font>
      <b/>
      <sz val="16"/>
      <color rgb="FF000000"/>
      <name val="바탕"/>
      <family val="1"/>
      <charset val="129"/>
    </font>
    <font>
      <b/>
      <sz val="25"/>
      <color rgb="FF000000"/>
      <name val="굴림"/>
      <family val="3"/>
      <charset val="129"/>
    </font>
    <font>
      <sz val="12"/>
      <color rgb="FF000000"/>
      <name val="굴림"/>
      <family val="3"/>
      <charset val="129"/>
    </font>
    <font>
      <sz val="20"/>
      <color rgb="FF000000"/>
      <name val="굴림"/>
      <family val="3"/>
      <charset val="129"/>
    </font>
    <font>
      <b/>
      <sz val="16"/>
      <color rgb="FF000000"/>
      <name val="굴림"/>
      <family val="3"/>
      <charset val="129"/>
    </font>
    <font>
      <b/>
      <u/>
      <sz val="12"/>
      <color rgb="FF000000"/>
      <name val="굴림"/>
      <family val="3"/>
      <charset val="129"/>
    </font>
    <font>
      <sz val="11"/>
      <color rgb="FF000000"/>
      <name val="돋움"/>
      <family val="3"/>
      <charset val="129"/>
    </font>
    <font>
      <sz val="8"/>
      <name val="돋움"/>
      <family val="3"/>
      <charset val="129"/>
    </font>
    <font>
      <sz val="8"/>
      <color rgb="FF000000"/>
      <name val="굴림"/>
      <family val="3"/>
      <charset val="129"/>
    </font>
    <font>
      <sz val="9"/>
      <name val="굴림"/>
      <family val="3"/>
      <charset val="129"/>
    </font>
    <font>
      <sz val="11"/>
      <name val="굴림"/>
      <family val="3"/>
      <charset val="129"/>
    </font>
    <font>
      <b/>
      <sz val="9"/>
      <name val="굴림"/>
      <family val="3"/>
      <charset val="129"/>
    </font>
    <font>
      <sz val="9"/>
      <color rgb="FFFF0000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5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41" fontId="18" fillId="0" borderId="0">
      <alignment vertical="center"/>
    </xf>
    <xf numFmtId="0" fontId="18" fillId="0" borderId="0">
      <alignment vertical="center"/>
    </xf>
    <xf numFmtId="9" fontId="18" fillId="0" borderId="0">
      <alignment vertical="center"/>
    </xf>
  </cellStyleXfs>
  <cellXfs count="467">
    <xf numFmtId="0" fontId="0" fillId="0" borderId="0" xfId="0" applyNumberFormat="1">
      <alignment vertical="center"/>
    </xf>
    <xf numFmtId="0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center" vertical="top"/>
    </xf>
    <xf numFmtId="0" fontId="3" fillId="0" borderId="0" xfId="0" applyNumberFormat="1" applyFont="1">
      <alignment vertical="center"/>
    </xf>
    <xf numFmtId="0" fontId="4" fillId="0" borderId="0" xfId="0" applyNumberFormat="1" applyFont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41" fontId="5" fillId="0" borderId="0" xfId="0" applyNumberFormat="1" applyFont="1" applyBorder="1" applyAlignment="1">
      <alignment horizontal="right" vertical="center"/>
    </xf>
    <xf numFmtId="41" fontId="5" fillId="0" borderId="0" xfId="0" applyNumberFormat="1" applyFont="1" applyBorder="1">
      <alignment vertical="center"/>
    </xf>
    <xf numFmtId="3" fontId="5" fillId="0" borderId="0" xfId="0" applyNumberFormat="1" applyFont="1" applyBorder="1" applyAlignment="1">
      <alignment horizontal="right" vertical="center"/>
    </xf>
    <xf numFmtId="0" fontId="6" fillId="0" borderId="0" xfId="2" applyNumberFormat="1" applyFont="1">
      <alignment vertical="center"/>
    </xf>
    <xf numFmtId="0" fontId="7" fillId="0" borderId="1" xfId="0" applyNumberFormat="1" applyFont="1" applyBorder="1" applyAlignment="1">
      <alignment horizontal="center" vertical="center"/>
    </xf>
    <xf numFmtId="0" fontId="7" fillId="0" borderId="2" xfId="0" applyNumberFormat="1" applyFont="1" applyBorder="1" applyAlignment="1">
      <alignment horizontal="center" vertical="center"/>
    </xf>
    <xf numFmtId="0" fontId="7" fillId="0" borderId="3" xfId="0" applyNumberFormat="1" applyFont="1" applyBorder="1" applyAlignment="1">
      <alignment horizontal="center" vertical="center"/>
    </xf>
    <xf numFmtId="0" fontId="7" fillId="0" borderId="3" xfId="0" applyNumberFormat="1" applyFont="1" applyBorder="1" applyAlignment="1">
      <alignment horizontal="center" vertical="center" shrinkToFit="1"/>
    </xf>
    <xf numFmtId="0" fontId="7" fillId="0" borderId="4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vertical="center"/>
    </xf>
    <xf numFmtId="0" fontId="8" fillId="0" borderId="6" xfId="0" applyNumberFormat="1" applyFont="1" applyBorder="1" applyAlignment="1">
      <alignment horizontal="center" vertical="center"/>
    </xf>
    <xf numFmtId="3" fontId="8" fillId="0" borderId="7" xfId="0" applyNumberFormat="1" applyFont="1" applyBorder="1" applyAlignment="1">
      <alignment vertical="center"/>
    </xf>
    <xf numFmtId="3" fontId="8" fillId="0" borderId="8" xfId="0" applyNumberFormat="1" applyFont="1" applyBorder="1" applyAlignment="1">
      <alignment horizontal="right" vertical="center"/>
    </xf>
    <xf numFmtId="0" fontId="8" fillId="0" borderId="9" xfId="0" applyNumberFormat="1" applyFont="1" applyBorder="1" applyAlignment="1">
      <alignment horizontal="center" vertical="center"/>
    </xf>
    <xf numFmtId="0" fontId="8" fillId="0" borderId="10" xfId="0" applyNumberFormat="1" applyFont="1" applyBorder="1" applyAlignment="1">
      <alignment horizontal="center" vertical="center"/>
    </xf>
    <xf numFmtId="0" fontId="8" fillId="0" borderId="11" xfId="0" applyNumberFormat="1" applyFont="1" applyBorder="1" applyAlignment="1">
      <alignment horizontal="center" vertical="center"/>
    </xf>
    <xf numFmtId="3" fontId="8" fillId="0" borderId="12" xfId="0" applyNumberFormat="1" applyFont="1" applyBorder="1" applyAlignment="1">
      <alignment vertical="center"/>
    </xf>
    <xf numFmtId="3" fontId="8" fillId="0" borderId="13" xfId="0" applyNumberFormat="1" applyFont="1" applyBorder="1" applyAlignment="1">
      <alignment horizontal="right" vertical="center"/>
    </xf>
    <xf numFmtId="3" fontId="8" fillId="0" borderId="16" xfId="0" applyNumberFormat="1" applyFont="1" applyBorder="1" applyAlignment="1">
      <alignment horizontal="right" vertical="center"/>
    </xf>
    <xf numFmtId="0" fontId="8" fillId="0" borderId="17" xfId="0" applyNumberFormat="1" applyFont="1" applyBorder="1" applyAlignment="1">
      <alignment horizontal="center" vertical="center"/>
    </xf>
    <xf numFmtId="0" fontId="8" fillId="0" borderId="18" xfId="0" applyNumberFormat="1" applyFont="1" applyBorder="1" applyAlignment="1">
      <alignment horizontal="center" vertical="center"/>
    </xf>
    <xf numFmtId="3" fontId="7" fillId="0" borderId="19" xfId="0" applyNumberFormat="1" applyFont="1" applyBorder="1" applyAlignment="1">
      <alignment vertical="center"/>
    </xf>
    <xf numFmtId="0" fontId="8" fillId="0" borderId="20" xfId="0" applyNumberFormat="1" applyFont="1" applyBorder="1" applyAlignment="1">
      <alignment horizontal="center" vertical="center"/>
    </xf>
    <xf numFmtId="3" fontId="8" fillId="0" borderId="21" xfId="0" applyNumberFormat="1" applyFont="1" applyBorder="1" applyAlignment="1">
      <alignment vertical="center"/>
    </xf>
    <xf numFmtId="3" fontId="8" fillId="0" borderId="11" xfId="0" applyNumberFormat="1" applyFont="1" applyBorder="1">
      <alignment vertical="center"/>
    </xf>
    <xf numFmtId="3" fontId="8" fillId="0" borderId="22" xfId="0" applyNumberFormat="1" applyFont="1" applyBorder="1">
      <alignment vertical="center"/>
    </xf>
    <xf numFmtId="0" fontId="9" fillId="0" borderId="0" xfId="0" applyNumberFormat="1" applyFont="1" applyAlignment="1">
      <alignment horizontal="right" vertical="center"/>
    </xf>
    <xf numFmtId="0" fontId="8" fillId="0" borderId="0" xfId="0" applyNumberFormat="1" applyFont="1" applyAlignment="1">
      <alignment horizontal="right" vertical="center"/>
    </xf>
    <xf numFmtId="3" fontId="8" fillId="0" borderId="16" xfId="0" applyNumberFormat="1" applyFont="1" applyBorder="1" applyAlignment="1">
      <alignment vertical="center"/>
    </xf>
    <xf numFmtId="0" fontId="10" fillId="0" borderId="0" xfId="0" applyNumberFormat="1" applyFont="1">
      <alignment vertical="center"/>
    </xf>
    <xf numFmtId="0" fontId="11" fillId="0" borderId="0" xfId="0" applyNumberFormat="1" applyFont="1">
      <alignment vertical="center"/>
    </xf>
    <xf numFmtId="0" fontId="12" fillId="0" borderId="0" xfId="0" applyNumberFormat="1" applyFont="1" applyAlignment="1">
      <alignment horizontal="center"/>
    </xf>
    <xf numFmtId="0" fontId="8" fillId="0" borderId="36" xfId="0" applyNumberFormat="1" applyFont="1" applyBorder="1" applyAlignment="1">
      <alignment horizontal="center" vertical="center"/>
    </xf>
    <xf numFmtId="3" fontId="8" fillId="0" borderId="11" xfId="0" applyNumberFormat="1" applyFont="1" applyFill="1" applyBorder="1" applyAlignment="1" applyProtection="1">
      <alignment vertical="center"/>
    </xf>
    <xf numFmtId="0" fontId="7" fillId="0" borderId="37" xfId="0" applyNumberFormat="1" applyFont="1" applyFill="1" applyBorder="1" applyAlignment="1" applyProtection="1">
      <alignment horizontal="center" vertical="center" shrinkToFit="1"/>
    </xf>
    <xf numFmtId="3" fontId="8" fillId="0" borderId="26" xfId="0" applyNumberFormat="1" applyFont="1" applyBorder="1" applyAlignment="1">
      <alignment vertical="center"/>
    </xf>
    <xf numFmtId="0" fontId="13" fillId="0" borderId="0" xfId="0" applyNumberFormat="1" applyFont="1" applyAlignment="1">
      <alignment horizontal="center" vertical="top"/>
    </xf>
    <xf numFmtId="0" fontId="13" fillId="0" borderId="0" xfId="0" applyNumberFormat="1" applyFont="1" applyAlignment="1">
      <alignment horizontal="center"/>
    </xf>
    <xf numFmtId="0" fontId="7" fillId="0" borderId="0" xfId="0" applyNumberFormat="1" applyFont="1" applyFill="1" applyBorder="1" applyAlignment="1" applyProtection="1">
      <alignment horizontal="left" vertical="center"/>
    </xf>
    <xf numFmtId="0" fontId="8" fillId="0" borderId="40" xfId="0" applyNumberFormat="1" applyFont="1" applyBorder="1" applyAlignment="1">
      <alignment horizontal="center" vertical="center"/>
    </xf>
    <xf numFmtId="0" fontId="8" fillId="0" borderId="9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Border="1" applyAlignment="1">
      <alignment horizontal="center" vertical="center"/>
    </xf>
    <xf numFmtId="41" fontId="8" fillId="0" borderId="0" xfId="0" applyNumberFormat="1" applyFont="1" applyBorder="1" applyAlignment="1">
      <alignment horizontal="right" vertical="center"/>
    </xf>
    <xf numFmtId="41" fontId="8" fillId="0" borderId="0" xfId="0" applyNumberFormat="1" applyFont="1" applyBorder="1">
      <alignment vertical="center"/>
    </xf>
    <xf numFmtId="3" fontId="8" fillId="0" borderId="0" xfId="0" applyNumberFormat="1" applyFont="1" applyBorder="1" applyAlignment="1">
      <alignment horizontal="right" vertical="center"/>
    </xf>
    <xf numFmtId="0" fontId="9" fillId="0" borderId="0" xfId="0" applyNumberFormat="1" applyFont="1">
      <alignment vertical="center"/>
    </xf>
    <xf numFmtId="0" fontId="8" fillId="0" borderId="9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Alignment="1">
      <alignment horizontal="center"/>
    </xf>
    <xf numFmtId="0" fontId="14" fillId="0" borderId="0" xfId="0" applyNumberFormat="1" applyFont="1">
      <alignment vertical="center"/>
    </xf>
    <xf numFmtId="0" fontId="14" fillId="0" borderId="0" xfId="0" applyNumberFormat="1" applyFont="1" applyAlignment="1">
      <alignment vertical="center" wrapText="1"/>
    </xf>
    <xf numFmtId="0" fontId="8" fillId="0" borderId="42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3" fontId="8" fillId="0" borderId="43" xfId="0" applyNumberFormat="1" applyFont="1" applyBorder="1" applyAlignment="1">
      <alignment vertical="center"/>
    </xf>
    <xf numFmtId="0" fontId="8" fillId="0" borderId="6" xfId="0" applyNumberFormat="1" applyFont="1" applyBorder="1" applyAlignment="1">
      <alignment horizontal="center" vertical="center" wrapText="1"/>
    </xf>
    <xf numFmtId="3" fontId="8" fillId="0" borderId="44" xfId="0" applyNumberFormat="1" applyFont="1" applyBorder="1" applyAlignment="1">
      <alignment vertical="center"/>
    </xf>
    <xf numFmtId="3" fontId="8" fillId="0" borderId="8" xfId="0" applyNumberFormat="1" applyFont="1" applyBorder="1" applyAlignment="1">
      <alignment vertical="center"/>
    </xf>
    <xf numFmtId="0" fontId="15" fillId="0" borderId="0" xfId="0" applyNumberFormat="1" applyFont="1" applyFill="1" applyBorder="1" applyAlignment="1" applyProtection="1">
      <alignment horizontal="center"/>
    </xf>
    <xf numFmtId="3" fontId="8" fillId="0" borderId="45" xfId="0" applyNumberFormat="1" applyFont="1" applyFill="1" applyBorder="1" applyAlignment="1" applyProtection="1">
      <alignment vertical="center"/>
    </xf>
    <xf numFmtId="3" fontId="8" fillId="0" borderId="46" xfId="0" applyNumberFormat="1" applyFont="1" applyFill="1" applyBorder="1" applyAlignment="1" applyProtection="1">
      <alignment vertical="center"/>
    </xf>
    <xf numFmtId="0" fontId="8" fillId="0" borderId="9" xfId="0" applyNumberFormat="1" applyFont="1" applyFill="1" applyBorder="1" applyAlignment="1" applyProtection="1">
      <alignment horizontal="center" vertical="center"/>
    </xf>
    <xf numFmtId="41" fontId="8" fillId="0" borderId="46" xfId="0" applyNumberFormat="1" applyFont="1" applyFill="1" applyBorder="1" applyAlignment="1" applyProtection="1">
      <alignment vertical="center"/>
    </xf>
    <xf numFmtId="0" fontId="8" fillId="0" borderId="15" xfId="0" applyNumberFormat="1" applyFont="1" applyBorder="1" applyAlignment="1">
      <alignment horizontal="center" vertical="center" wrapText="1"/>
    </xf>
    <xf numFmtId="0" fontId="8" fillId="0" borderId="14" xfId="0" applyNumberFormat="1" applyFont="1" applyBorder="1" applyAlignment="1">
      <alignment horizontal="center" vertical="center" wrapText="1"/>
    </xf>
    <xf numFmtId="0" fontId="1" fillId="0" borderId="0" xfId="0" applyNumberFormat="1" applyFont="1">
      <alignment vertical="center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7" fillId="0" borderId="24" xfId="0" applyNumberFormat="1" applyFont="1" applyFill="1" applyBorder="1" applyAlignment="1" applyProtection="1">
      <alignment horizontal="center" vertical="center"/>
    </xf>
    <xf numFmtId="43" fontId="7" fillId="0" borderId="41" xfId="0" applyNumberFormat="1" applyFont="1" applyFill="1" applyBorder="1" applyAlignment="1" applyProtection="1">
      <alignment horizontal="center" vertical="center"/>
    </xf>
    <xf numFmtId="3" fontId="7" fillId="0" borderId="21" xfId="1" applyNumberFormat="1" applyFont="1" applyFill="1" applyBorder="1" applyAlignment="1" applyProtection="1">
      <alignment vertical="center"/>
    </xf>
    <xf numFmtId="43" fontId="7" fillId="0" borderId="11" xfId="1" applyNumberFormat="1" applyFont="1" applyFill="1" applyBorder="1" applyAlignment="1" applyProtection="1">
      <alignment vertical="center"/>
    </xf>
    <xf numFmtId="3" fontId="7" fillId="0" borderId="26" xfId="1" applyNumberFormat="1" applyFont="1" applyFill="1" applyBorder="1" applyAlignment="1" applyProtection="1">
      <alignment vertical="center"/>
    </xf>
    <xf numFmtId="3" fontId="7" fillId="0" borderId="28" xfId="1" applyNumberFormat="1" applyFont="1" applyFill="1" applyBorder="1" applyAlignment="1" applyProtection="1">
      <alignment vertical="center"/>
    </xf>
    <xf numFmtId="0" fontId="8" fillId="0" borderId="28" xfId="0" applyNumberFormat="1" applyFont="1" applyFill="1" applyBorder="1" applyAlignment="1" applyProtection="1">
      <alignment vertical="center" shrinkToFit="1"/>
    </xf>
    <xf numFmtId="0" fontId="1" fillId="0" borderId="49" xfId="0" applyNumberFormat="1" applyFont="1" applyFill="1" applyBorder="1" applyAlignment="1" applyProtection="1">
      <alignment vertical="center"/>
    </xf>
    <xf numFmtId="3" fontId="7" fillId="0" borderId="11" xfId="1" applyNumberFormat="1" applyFont="1" applyFill="1" applyBorder="1" applyAlignment="1" applyProtection="1">
      <alignment vertical="center"/>
    </xf>
    <xf numFmtId="3" fontId="8" fillId="0" borderId="7" xfId="1" applyNumberFormat="1" applyFont="1" applyFill="1" applyBorder="1" applyAlignment="1" applyProtection="1">
      <alignment vertical="center"/>
    </xf>
    <xf numFmtId="3" fontId="8" fillId="0" borderId="29" xfId="1" applyNumberFormat="1" applyFont="1" applyFill="1" applyBorder="1" applyAlignment="1" applyProtection="1">
      <alignment vertical="center"/>
    </xf>
    <xf numFmtId="0" fontId="8" fillId="0" borderId="29" xfId="0" applyNumberFormat="1" applyFont="1" applyFill="1" applyBorder="1" applyAlignment="1" applyProtection="1">
      <alignment vertical="center" shrinkToFit="1"/>
    </xf>
    <xf numFmtId="0" fontId="1" fillId="0" borderId="48" xfId="0" applyNumberFormat="1" applyFont="1" applyFill="1" applyBorder="1" applyAlignment="1" applyProtection="1">
      <alignment vertical="center"/>
    </xf>
    <xf numFmtId="3" fontId="8" fillId="0" borderId="11" xfId="1" applyNumberFormat="1" applyFont="1" applyFill="1" applyBorder="1" applyAlignment="1" applyProtection="1">
      <alignment vertical="center"/>
    </xf>
    <xf numFmtId="3" fontId="8" fillId="0" borderId="23" xfId="0" applyNumberFormat="1" applyFont="1" applyFill="1" applyBorder="1" applyAlignment="1" applyProtection="1">
      <alignment vertical="center"/>
    </xf>
    <xf numFmtId="3" fontId="8" fillId="0" borderId="23" xfId="1" applyNumberFormat="1" applyFont="1" applyFill="1" applyBorder="1" applyAlignment="1" applyProtection="1">
      <alignment vertical="center"/>
    </xf>
    <xf numFmtId="3" fontId="8" fillId="0" borderId="12" xfId="1" applyNumberFormat="1" applyFont="1" applyFill="1" applyBorder="1" applyAlignment="1" applyProtection="1">
      <alignment vertical="center"/>
    </xf>
    <xf numFmtId="3" fontId="8" fillId="0" borderId="30" xfId="1" applyNumberFormat="1" applyFont="1" applyFill="1" applyBorder="1" applyAlignment="1" applyProtection="1">
      <alignment vertical="center"/>
    </xf>
    <xf numFmtId="0" fontId="8" fillId="0" borderId="30" xfId="0" applyNumberFormat="1" applyFont="1" applyFill="1" applyBorder="1" applyAlignment="1" applyProtection="1">
      <alignment vertical="center" shrinkToFit="1"/>
    </xf>
    <xf numFmtId="0" fontId="1" fillId="0" borderId="46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3" fontId="8" fillId="0" borderId="25" xfId="1" applyNumberFormat="1" applyFont="1" applyFill="1" applyBorder="1" applyAlignment="1" applyProtection="1">
      <alignment vertical="center"/>
    </xf>
    <xf numFmtId="43" fontId="1" fillId="0" borderId="0" xfId="0" applyNumberFormat="1" applyFont="1" applyFill="1" applyBorder="1" applyAlignment="1" applyProtection="1">
      <alignment vertical="center"/>
    </xf>
    <xf numFmtId="3" fontId="8" fillId="0" borderId="27" xfId="1" applyNumberFormat="1" applyFont="1" applyFill="1" applyBorder="1" applyAlignment="1" applyProtection="1">
      <alignment vertical="center"/>
    </xf>
    <xf numFmtId="3" fontId="8" fillId="0" borderId="0" xfId="1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>
      <alignment vertical="center" shrinkToFit="1"/>
    </xf>
    <xf numFmtId="3" fontId="8" fillId="0" borderId="25" xfId="0" applyNumberFormat="1" applyFont="1" applyFill="1" applyBorder="1" applyAlignment="1" applyProtection="1">
      <alignment vertical="center"/>
    </xf>
    <xf numFmtId="43" fontId="8" fillId="0" borderId="27" xfId="1" applyNumberFormat="1" applyFont="1" applyFill="1" applyBorder="1" applyAlignment="1" applyProtection="1">
      <alignment vertical="center"/>
    </xf>
    <xf numFmtId="3" fontId="8" fillId="0" borderId="21" xfId="0" applyNumberFormat="1" applyFont="1" applyFill="1" applyBorder="1" applyAlignment="1" applyProtection="1">
      <alignment vertical="center"/>
    </xf>
    <xf numFmtId="3" fontId="8" fillId="0" borderId="21" xfId="1" applyNumberFormat="1" applyFont="1" applyFill="1" applyBorder="1" applyAlignment="1" applyProtection="1">
      <alignment vertical="center"/>
    </xf>
    <xf numFmtId="43" fontId="8" fillId="0" borderId="26" xfId="1" applyNumberFormat="1" applyFont="1" applyFill="1" applyBorder="1" applyAlignment="1" applyProtection="1">
      <alignment vertical="center"/>
    </xf>
    <xf numFmtId="3" fontId="8" fillId="0" borderId="28" xfId="1" applyNumberFormat="1" applyFont="1" applyFill="1" applyBorder="1" applyAlignment="1" applyProtection="1">
      <alignment vertical="center"/>
    </xf>
    <xf numFmtId="3" fontId="7" fillId="0" borderId="21" xfId="0" applyNumberFormat="1" applyFont="1" applyFill="1" applyBorder="1" applyAlignment="1" applyProtection="1">
      <alignment vertical="center"/>
    </xf>
    <xf numFmtId="0" fontId="8" fillId="0" borderId="32" xfId="0" applyNumberFormat="1" applyFont="1" applyFill="1" applyBorder="1" applyAlignment="1" applyProtection="1">
      <alignment horizontal="center" vertical="center"/>
    </xf>
    <xf numFmtId="0" fontId="8" fillId="0" borderId="27" xfId="0" applyNumberFormat="1" applyFont="1" applyFill="1" applyBorder="1" applyAlignment="1" applyProtection="1">
      <alignment horizontal="center" vertical="center"/>
    </xf>
    <xf numFmtId="3" fontId="8" fillId="0" borderId="50" xfId="0" applyNumberFormat="1" applyFont="1" applyFill="1" applyBorder="1" applyAlignment="1" applyProtection="1">
      <alignment vertical="center"/>
    </xf>
    <xf numFmtId="0" fontId="8" fillId="0" borderId="21" xfId="0" applyNumberFormat="1" applyFont="1" applyFill="1" applyBorder="1" applyAlignment="1" applyProtection="1">
      <alignment horizontal="left" vertical="center"/>
    </xf>
    <xf numFmtId="0" fontId="8" fillId="0" borderId="26" xfId="0" applyNumberFormat="1" applyFont="1" applyFill="1" applyBorder="1" applyAlignment="1" applyProtection="1">
      <alignment horizontal="center" vertical="center"/>
    </xf>
    <xf numFmtId="0" fontId="1" fillId="0" borderId="25" xfId="0" applyNumberFormat="1" applyFont="1" applyFill="1" applyBorder="1" applyAlignment="1" applyProtection="1">
      <alignment vertical="center"/>
    </xf>
    <xf numFmtId="0" fontId="1" fillId="0" borderId="21" xfId="0" applyNumberFormat="1" applyFont="1" applyFill="1" applyBorder="1" applyAlignment="1" applyProtection="1">
      <alignment vertical="center"/>
    </xf>
    <xf numFmtId="0" fontId="8" fillId="0" borderId="64" xfId="0" applyNumberFormat="1" applyFont="1" applyFill="1" applyBorder="1" applyAlignment="1" applyProtection="1">
      <alignment horizontal="left" vertical="center"/>
    </xf>
    <xf numFmtId="0" fontId="8" fillId="0" borderId="55" xfId="0" applyNumberFormat="1" applyFont="1" applyFill="1" applyBorder="1" applyAlignment="1" applyProtection="1">
      <alignment horizontal="left" vertical="center"/>
    </xf>
    <xf numFmtId="0" fontId="8" fillId="0" borderId="51" xfId="0" applyNumberFormat="1" applyFont="1" applyFill="1" applyBorder="1" applyAlignment="1" applyProtection="1">
      <alignment horizontal="left" vertical="center"/>
    </xf>
    <xf numFmtId="3" fontId="8" fillId="0" borderId="51" xfId="1" applyNumberFormat="1" applyFont="1" applyFill="1" applyBorder="1" applyAlignment="1" applyProtection="1">
      <alignment vertical="center"/>
    </xf>
    <xf numFmtId="43" fontId="8" fillId="0" borderId="27" xfId="3" applyNumberFormat="1" applyFont="1" applyFill="1" applyBorder="1" applyAlignment="1" applyProtection="1">
      <alignment vertical="center"/>
    </xf>
    <xf numFmtId="0" fontId="8" fillId="0" borderId="34" xfId="0" applyNumberFormat="1" applyFont="1" applyFill="1" applyBorder="1" applyAlignment="1" applyProtection="1">
      <alignment horizontal="center" vertical="center"/>
    </xf>
    <xf numFmtId="43" fontId="8" fillId="0" borderId="12" xfId="3" applyNumberFormat="1" applyFont="1" applyFill="1" applyBorder="1" applyAlignment="1" applyProtection="1">
      <alignment vertical="center"/>
    </xf>
    <xf numFmtId="0" fontId="8" fillId="0" borderId="60" xfId="0" applyNumberFormat="1" applyFont="1" applyFill="1" applyBorder="1" applyAlignment="1" applyProtection="1">
      <alignment horizontal="center" vertical="center"/>
    </xf>
    <xf numFmtId="43" fontId="8" fillId="0" borderId="55" xfId="3" applyNumberFormat="1" applyFont="1" applyFill="1" applyBorder="1" applyAlignment="1" applyProtection="1">
      <alignment vertical="center"/>
    </xf>
    <xf numFmtId="0" fontId="8" fillId="0" borderId="56" xfId="0" applyNumberFormat="1" applyFont="1" applyFill="1" applyBorder="1" applyAlignment="1" applyProtection="1">
      <alignment horizontal="center" vertical="center"/>
    </xf>
    <xf numFmtId="3" fontId="8" fillId="0" borderId="52" xfId="1" applyNumberFormat="1" applyFont="1" applyFill="1" applyBorder="1" applyAlignment="1" applyProtection="1">
      <alignment vertical="center"/>
    </xf>
    <xf numFmtId="43" fontId="8" fillId="0" borderId="58" xfId="3" applyNumberFormat="1" applyFont="1" applyFill="1" applyBorder="1" applyAlignment="1" applyProtection="1">
      <alignment vertical="center"/>
    </xf>
    <xf numFmtId="43" fontId="8" fillId="0" borderId="26" xfId="3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>
      <alignment horizontal="left" vertical="center"/>
    </xf>
    <xf numFmtId="3" fontId="7" fillId="0" borderId="11" xfId="0" applyNumberFormat="1" applyFont="1" applyFill="1" applyBorder="1" applyAlignment="1" applyProtection="1">
      <alignment vertical="center"/>
    </xf>
    <xf numFmtId="43" fontId="7" fillId="0" borderId="7" xfId="3" applyNumberFormat="1" applyFont="1" applyFill="1" applyBorder="1" applyAlignment="1" applyProtection="1">
      <alignment vertical="center"/>
    </xf>
    <xf numFmtId="43" fontId="8" fillId="0" borderId="7" xfId="3" applyNumberFormat="1" applyFont="1" applyFill="1" applyBorder="1" applyAlignment="1" applyProtection="1">
      <alignment vertical="center"/>
    </xf>
    <xf numFmtId="0" fontId="8" fillId="0" borderId="20" xfId="0" applyNumberFormat="1" applyFont="1" applyFill="1" applyBorder="1" applyAlignment="1" applyProtection="1">
      <alignment horizontal="center" vertical="center"/>
    </xf>
    <xf numFmtId="0" fontId="8" fillId="0" borderId="25" xfId="0" applyNumberFormat="1" applyFont="1" applyFill="1" applyBorder="1" applyAlignment="1" applyProtection="1">
      <alignment vertical="center"/>
    </xf>
    <xf numFmtId="0" fontId="8" fillId="0" borderId="12" xfId="0" applyNumberFormat="1" applyFont="1" applyFill="1" applyBorder="1" applyAlignment="1" applyProtection="1">
      <alignment vertical="center"/>
    </xf>
    <xf numFmtId="0" fontId="8" fillId="0" borderId="23" xfId="0" applyNumberFormat="1" applyFont="1" applyFill="1" applyBorder="1" applyAlignment="1" applyProtection="1">
      <alignment vertical="center"/>
    </xf>
    <xf numFmtId="0" fontId="8" fillId="0" borderId="27" xfId="0" applyNumberFormat="1" applyFont="1" applyFill="1" applyBorder="1" applyAlignment="1" applyProtection="1">
      <alignment vertical="center"/>
    </xf>
    <xf numFmtId="0" fontId="8" fillId="0" borderId="59" xfId="0" applyNumberFormat="1" applyFont="1" applyFill="1" applyBorder="1" applyAlignment="1" applyProtection="1">
      <alignment horizontal="left" vertical="center"/>
    </xf>
    <xf numFmtId="0" fontId="8" fillId="0" borderId="22" xfId="0" applyNumberFormat="1" applyFont="1" applyFill="1" applyBorder="1" applyAlignment="1" applyProtection="1">
      <alignment horizontal="left" vertical="center"/>
    </xf>
    <xf numFmtId="3" fontId="8" fillId="0" borderId="22" xfId="1" applyNumberFormat="1" applyFont="1" applyFill="1" applyBorder="1" applyAlignment="1" applyProtection="1">
      <alignment horizontal="right" vertical="center"/>
    </xf>
    <xf numFmtId="43" fontId="8" fillId="0" borderId="22" xfId="3" applyNumberFormat="1" applyFont="1" applyFill="1" applyBorder="1" applyAlignment="1" applyProtection="1">
      <alignment vertical="center"/>
    </xf>
    <xf numFmtId="41" fontId="20" fillId="0" borderId="0" xfId="2" applyNumberFormat="1" applyFont="1">
      <alignment vertical="center"/>
    </xf>
    <xf numFmtId="0" fontId="20" fillId="0" borderId="0" xfId="2" applyNumberFormat="1" applyFont="1">
      <alignment vertical="center"/>
    </xf>
    <xf numFmtId="0" fontId="8" fillId="0" borderId="27" xfId="0" applyNumberFormat="1" applyFont="1" applyFill="1" applyBorder="1" applyAlignment="1" applyProtection="1">
      <alignment horizontal="left" vertical="center"/>
    </xf>
    <xf numFmtId="0" fontId="8" fillId="0" borderId="57" xfId="0" applyNumberFormat="1" applyFont="1" applyFill="1" applyBorder="1" applyAlignment="1" applyProtection="1">
      <alignment horizontal="center" vertical="center"/>
    </xf>
    <xf numFmtId="0" fontId="8" fillId="0" borderId="52" xfId="0" applyNumberFormat="1" applyFont="1" applyFill="1" applyBorder="1" applyAlignment="1" applyProtection="1">
      <alignment horizontal="left" vertical="center"/>
    </xf>
    <xf numFmtId="3" fontId="21" fillId="0" borderId="0" xfId="1" applyNumberFormat="1" applyFont="1" applyFill="1" applyBorder="1" applyAlignment="1" applyProtection="1">
      <alignment vertical="center"/>
    </xf>
    <xf numFmtId="3" fontId="8" fillId="0" borderId="27" xfId="1" applyNumberFormat="1" applyFont="1" applyFill="1" applyBorder="1" applyAlignment="1">
      <alignment vertical="center"/>
    </xf>
    <xf numFmtId="3" fontId="8" fillId="0" borderId="0" xfId="1" applyNumberFormat="1" applyFont="1" applyFill="1" applyBorder="1" applyAlignment="1">
      <alignment vertical="center"/>
    </xf>
    <xf numFmtId="0" fontId="8" fillId="0" borderId="0" xfId="0" applyNumberFormat="1" applyFont="1" applyFill="1" applyBorder="1" applyAlignment="1">
      <alignment vertical="center" shrinkToFit="1"/>
    </xf>
    <xf numFmtId="3" fontId="8" fillId="0" borderId="45" xfId="0" applyNumberFormat="1" applyFont="1" applyFill="1" applyBorder="1" applyAlignment="1">
      <alignment vertical="center"/>
    </xf>
    <xf numFmtId="3" fontId="21" fillId="0" borderId="28" xfId="1" applyNumberFormat="1" applyFont="1" applyFill="1" applyBorder="1" applyAlignment="1" applyProtection="1">
      <alignment vertical="center"/>
    </xf>
    <xf numFmtId="3" fontId="21" fillId="0" borderId="38" xfId="1" applyNumberFormat="1" applyFont="1" applyFill="1" applyBorder="1" applyAlignment="1" applyProtection="1">
      <alignment vertical="center"/>
    </xf>
    <xf numFmtId="0" fontId="7" fillId="0" borderId="54" xfId="0" applyNumberFormat="1" applyFont="1" applyFill="1" applyBorder="1" applyAlignment="1" applyProtection="1">
      <alignment horizontal="center" vertical="center"/>
    </xf>
    <xf numFmtId="0" fontId="8" fillId="0" borderId="64" xfId="0" applyNumberFormat="1" applyFont="1" applyFill="1" applyBorder="1" applyAlignment="1" applyProtection="1">
      <alignment horizontal="center" vertical="center"/>
    </xf>
    <xf numFmtId="0" fontId="8" fillId="0" borderId="55" xfId="0" applyNumberFormat="1" applyFont="1" applyFill="1" applyBorder="1" applyAlignment="1" applyProtection="1">
      <alignment horizontal="center" vertical="center"/>
    </xf>
    <xf numFmtId="3" fontId="7" fillId="0" borderId="20" xfId="1" applyNumberFormat="1" applyFont="1" applyFill="1" applyBorder="1" applyAlignment="1" applyProtection="1">
      <alignment vertical="center"/>
    </xf>
    <xf numFmtId="3" fontId="7" fillId="0" borderId="6" xfId="1" applyNumberFormat="1" applyFont="1" applyFill="1" applyBorder="1" applyAlignment="1" applyProtection="1">
      <alignment vertical="center"/>
    </xf>
    <xf numFmtId="3" fontId="8" fillId="0" borderId="6" xfId="1" applyNumberFormat="1" applyFont="1" applyFill="1" applyBorder="1" applyAlignment="1" applyProtection="1">
      <alignment vertical="center"/>
    </xf>
    <xf numFmtId="3" fontId="8" fillId="0" borderId="73" xfId="0" applyNumberFormat="1" applyFont="1" applyFill="1" applyBorder="1" applyAlignment="1" applyProtection="1">
      <alignment vertical="center"/>
    </xf>
    <xf numFmtId="3" fontId="8" fillId="0" borderId="34" xfId="0" applyNumberFormat="1" applyFont="1" applyFill="1" applyBorder="1" applyAlignment="1" applyProtection="1">
      <alignment vertical="center"/>
    </xf>
    <xf numFmtId="3" fontId="8" fillId="0" borderId="20" xfId="0" applyNumberFormat="1" applyFont="1" applyFill="1" applyBorder="1" applyAlignment="1" applyProtection="1">
      <alignment vertical="center"/>
    </xf>
    <xf numFmtId="3" fontId="7" fillId="0" borderId="23" xfId="1" applyNumberFormat="1" applyFont="1" applyFill="1" applyBorder="1" applyAlignment="1" applyProtection="1">
      <alignment vertical="center"/>
    </xf>
    <xf numFmtId="43" fontId="7" fillId="0" borderId="23" xfId="1" applyNumberFormat="1" applyFont="1" applyFill="1" applyBorder="1" applyAlignment="1" applyProtection="1">
      <alignment vertical="center"/>
    </xf>
    <xf numFmtId="3" fontId="7" fillId="0" borderId="5" xfId="1" applyNumberFormat="1" applyFont="1" applyFill="1" applyBorder="1" applyAlignment="1" applyProtection="1">
      <alignment vertical="center"/>
    </xf>
    <xf numFmtId="3" fontId="21" fillId="0" borderId="27" xfId="1" applyNumberFormat="1" applyFont="1" applyFill="1" applyBorder="1" applyAlignment="1" applyProtection="1">
      <alignment vertical="center"/>
    </xf>
    <xf numFmtId="3" fontId="21" fillId="0" borderId="45" xfId="0" applyNumberFormat="1" applyFont="1" applyFill="1" applyBorder="1" applyAlignment="1" applyProtection="1">
      <alignment vertical="center"/>
    </xf>
    <xf numFmtId="3" fontId="7" fillId="0" borderId="29" xfId="1" applyNumberFormat="1" applyFont="1" applyFill="1" applyBorder="1" applyAlignment="1" applyProtection="1">
      <alignment vertical="center"/>
    </xf>
    <xf numFmtId="0" fontId="1" fillId="0" borderId="51" xfId="0" applyNumberFormat="1" applyFont="1" applyFill="1" applyBorder="1" applyAlignment="1" applyProtection="1">
      <alignment vertical="center"/>
    </xf>
    <xf numFmtId="0" fontId="1" fillId="0" borderId="51" xfId="0" applyNumberFormat="1" applyFont="1" applyFill="1" applyBorder="1">
      <alignment vertical="center"/>
    </xf>
    <xf numFmtId="43" fontId="7" fillId="0" borderId="26" xfId="3" applyNumberFormat="1" applyFont="1" applyFill="1" applyBorder="1" applyAlignment="1" applyProtection="1">
      <alignment vertical="center"/>
    </xf>
    <xf numFmtId="3" fontId="21" fillId="0" borderId="29" xfId="1" applyNumberFormat="1" applyFont="1" applyFill="1" applyBorder="1" applyAlignment="1" applyProtection="1">
      <alignment vertical="center"/>
    </xf>
    <xf numFmtId="3" fontId="21" fillId="0" borderId="27" xfId="1" applyNumberFormat="1" applyFont="1" applyFill="1" applyBorder="1" applyAlignment="1">
      <alignment vertical="center"/>
    </xf>
    <xf numFmtId="177" fontId="21" fillId="0" borderId="0" xfId="1" applyNumberFormat="1" applyFont="1" applyFill="1" applyBorder="1" applyAlignment="1" applyProtection="1">
      <alignment vertical="center"/>
    </xf>
    <xf numFmtId="0" fontId="21" fillId="0" borderId="0" xfId="0" applyNumberFormat="1" applyFont="1" applyFill="1" applyBorder="1" applyAlignment="1" applyProtection="1">
      <alignment vertical="center" shrinkToFit="1"/>
    </xf>
    <xf numFmtId="3" fontId="21" fillId="0" borderId="26" xfId="1" applyNumberFormat="1" applyFont="1" applyFill="1" applyBorder="1" applyAlignment="1" applyProtection="1">
      <alignment vertical="center"/>
    </xf>
    <xf numFmtId="0" fontId="21" fillId="0" borderId="28" xfId="0" applyNumberFormat="1" applyFont="1" applyFill="1" applyBorder="1" applyAlignment="1" applyProtection="1">
      <alignment vertical="center" shrinkToFit="1"/>
    </xf>
    <xf numFmtId="0" fontId="22" fillId="0" borderId="45" xfId="0" applyNumberFormat="1" applyFont="1" applyFill="1" applyBorder="1" applyAlignment="1" applyProtection="1">
      <alignment vertical="center"/>
    </xf>
    <xf numFmtId="3" fontId="7" fillId="0" borderId="21" xfId="1" applyNumberFormat="1" applyFont="1" applyFill="1" applyBorder="1" applyAlignment="1">
      <alignment vertical="center"/>
    </xf>
    <xf numFmtId="3" fontId="7" fillId="0" borderId="11" xfId="1" applyNumberFormat="1" applyFont="1" applyFill="1" applyBorder="1" applyAlignment="1">
      <alignment vertical="center"/>
    </xf>
    <xf numFmtId="3" fontId="8" fillId="0" borderId="11" xfId="1" applyNumberFormat="1" applyFont="1" applyFill="1" applyBorder="1" applyAlignment="1">
      <alignment vertical="center"/>
    </xf>
    <xf numFmtId="3" fontId="8" fillId="0" borderId="23" xfId="0" applyNumberFormat="1" applyFont="1" applyFill="1" applyBorder="1" applyAlignment="1">
      <alignment vertical="center"/>
    </xf>
    <xf numFmtId="0" fontId="1" fillId="0" borderId="25" xfId="0" applyNumberFormat="1" applyFont="1" applyFill="1" applyBorder="1">
      <alignment vertical="center"/>
    </xf>
    <xf numFmtId="0" fontId="1" fillId="0" borderId="21" xfId="0" applyNumberFormat="1" applyFont="1" applyFill="1" applyBorder="1">
      <alignment vertical="center"/>
    </xf>
    <xf numFmtId="3" fontId="21" fillId="0" borderId="0" xfId="1" applyNumberFormat="1" applyFont="1" applyFill="1" applyBorder="1" applyAlignment="1">
      <alignment vertical="center"/>
    </xf>
    <xf numFmtId="0" fontId="21" fillId="0" borderId="0" xfId="0" applyNumberFormat="1" applyFont="1" applyFill="1" applyBorder="1" applyAlignment="1">
      <alignment vertical="center" shrinkToFit="1"/>
    </xf>
    <xf numFmtId="3" fontId="21" fillId="0" borderId="12" xfId="1" applyNumberFormat="1" applyFont="1" applyFill="1" applyBorder="1" applyAlignment="1" applyProtection="1">
      <alignment vertical="center"/>
    </xf>
    <xf numFmtId="3" fontId="21" fillId="0" borderId="30" xfId="1" applyNumberFormat="1" applyFont="1" applyFill="1" applyBorder="1" applyAlignment="1" applyProtection="1">
      <alignment vertical="center"/>
    </xf>
    <xf numFmtId="0" fontId="21" fillId="0" borderId="30" xfId="0" applyNumberFormat="1" applyFont="1" applyFill="1" applyBorder="1" applyAlignment="1" applyProtection="1">
      <alignment vertical="center" shrinkToFit="1"/>
    </xf>
    <xf numFmtId="3" fontId="21" fillId="0" borderId="53" xfId="1" applyNumberFormat="1" applyFont="1" applyFill="1" applyBorder="1" applyAlignment="1" applyProtection="1">
      <alignment vertical="center"/>
    </xf>
    <xf numFmtId="0" fontId="22" fillId="0" borderId="46" xfId="0" applyNumberFormat="1" applyFont="1" applyFill="1" applyBorder="1" applyAlignment="1" applyProtection="1">
      <alignment vertical="center"/>
    </xf>
    <xf numFmtId="0" fontId="21" fillId="0" borderId="28" xfId="0" applyNumberFormat="1" applyFont="1" applyFill="1" applyBorder="1" applyAlignment="1">
      <alignment vertical="center" shrinkToFit="1"/>
    </xf>
    <xf numFmtId="0" fontId="21" fillId="0" borderId="29" xfId="0" applyNumberFormat="1" applyFont="1" applyFill="1" applyBorder="1" applyAlignment="1" applyProtection="1">
      <alignment vertical="center" shrinkToFit="1"/>
    </xf>
    <xf numFmtId="41" fontId="21" fillId="0" borderId="45" xfId="0" applyNumberFormat="1" applyFont="1" applyFill="1" applyBorder="1" applyAlignment="1" applyProtection="1">
      <alignment vertical="center"/>
    </xf>
    <xf numFmtId="41" fontId="21" fillId="0" borderId="45" xfId="1" applyFont="1" applyFill="1" applyBorder="1">
      <alignment vertical="center"/>
    </xf>
    <xf numFmtId="0" fontId="21" fillId="0" borderId="38" xfId="0" applyNumberFormat="1" applyFont="1" applyFill="1" applyBorder="1" applyAlignment="1" applyProtection="1">
      <alignment vertical="center" shrinkToFit="1"/>
    </xf>
    <xf numFmtId="3" fontId="21" fillId="0" borderId="47" xfId="0" applyNumberFormat="1" applyFont="1" applyFill="1" applyBorder="1" applyAlignment="1" applyProtection="1">
      <alignment vertical="center"/>
    </xf>
    <xf numFmtId="0" fontId="21" fillId="0" borderId="53" xfId="0" applyNumberFormat="1" applyFont="1" applyFill="1" applyBorder="1" applyAlignment="1" applyProtection="1">
      <alignment vertical="center" shrinkToFit="1"/>
    </xf>
    <xf numFmtId="3" fontId="21" fillId="0" borderId="39" xfId="0" applyNumberFormat="1" applyFont="1" applyFill="1" applyBorder="1" applyAlignment="1" applyProtection="1">
      <alignment vertical="center"/>
    </xf>
    <xf numFmtId="41" fontId="21" fillId="0" borderId="50" xfId="1" applyFont="1" applyFill="1" applyBorder="1">
      <alignment vertical="center"/>
    </xf>
    <xf numFmtId="0" fontId="22" fillId="0" borderId="48" xfId="0" applyNumberFormat="1" applyFont="1" applyFill="1" applyBorder="1" applyAlignment="1" applyProtection="1">
      <alignment vertical="center"/>
    </xf>
    <xf numFmtId="3" fontId="21" fillId="0" borderId="31" xfId="1" applyNumberFormat="1" applyFont="1" applyFill="1" applyBorder="1" applyAlignment="1" applyProtection="1">
      <alignment vertical="center"/>
    </xf>
    <xf numFmtId="0" fontId="21" fillId="0" borderId="29" xfId="0" applyNumberFormat="1" applyFont="1" applyFill="1" applyBorder="1" applyAlignment="1" applyProtection="1">
      <alignment vertical="center" wrapText="1" shrinkToFit="1"/>
    </xf>
    <xf numFmtId="0" fontId="21" fillId="0" borderId="31" xfId="0" applyNumberFormat="1" applyFont="1" applyFill="1" applyBorder="1" applyAlignment="1" applyProtection="1">
      <alignment vertical="center" shrinkToFit="1"/>
    </xf>
    <xf numFmtId="3" fontId="8" fillId="0" borderId="52" xfId="0" applyNumberFormat="1" applyFont="1" applyFill="1" applyBorder="1" applyAlignment="1" applyProtection="1">
      <alignment vertical="center"/>
    </xf>
    <xf numFmtId="178" fontId="8" fillId="0" borderId="12" xfId="3" applyNumberFormat="1" applyFont="1" applyFill="1" applyBorder="1" applyAlignment="1" applyProtection="1">
      <alignment vertical="center"/>
    </xf>
    <xf numFmtId="0" fontId="8" fillId="0" borderId="74" xfId="0" applyNumberFormat="1" applyFont="1" applyFill="1" applyBorder="1" applyAlignment="1" applyProtection="1">
      <alignment horizontal="center" vertical="center"/>
    </xf>
    <xf numFmtId="0" fontId="8" fillId="0" borderId="28" xfId="0" applyNumberFormat="1" applyFont="1" applyFill="1" applyBorder="1" applyAlignment="1" applyProtection="1">
      <alignment horizontal="center" vertical="center"/>
    </xf>
    <xf numFmtId="3" fontId="7" fillId="2" borderId="5" xfId="0" applyNumberFormat="1" applyFont="1" applyFill="1" applyBorder="1" applyAlignment="1">
      <alignment vertical="center"/>
    </xf>
    <xf numFmtId="3" fontId="8" fillId="2" borderId="7" xfId="0" applyNumberFormat="1" applyFont="1" applyFill="1" applyBorder="1" applyAlignment="1">
      <alignment vertical="center"/>
    </xf>
    <xf numFmtId="3" fontId="8" fillId="2" borderId="12" xfId="0" applyNumberFormat="1" applyFont="1" applyFill="1" applyBorder="1" applyAlignment="1">
      <alignment vertical="center"/>
    </xf>
    <xf numFmtId="3" fontId="8" fillId="2" borderId="43" xfId="0" applyNumberFormat="1" applyFont="1" applyFill="1" applyBorder="1" applyAlignment="1">
      <alignment vertical="center"/>
    </xf>
    <xf numFmtId="0" fontId="14" fillId="2" borderId="0" xfId="0" applyNumberFormat="1" applyFont="1" applyFill="1" applyBorder="1" applyAlignment="1" applyProtection="1">
      <alignment vertical="center" wrapText="1"/>
    </xf>
    <xf numFmtId="43" fontId="8" fillId="0" borderId="23" xfId="3" applyNumberFormat="1" applyFont="1" applyFill="1" applyBorder="1" applyAlignment="1" applyProtection="1">
      <alignment vertical="center"/>
    </xf>
    <xf numFmtId="3" fontId="8" fillId="0" borderId="47" xfId="0" applyNumberFormat="1" applyFont="1" applyFill="1" applyBorder="1" applyAlignment="1" applyProtection="1">
      <alignment vertical="center"/>
    </xf>
    <xf numFmtId="0" fontId="8" fillId="0" borderId="32" xfId="0" applyNumberFormat="1" applyFont="1" applyFill="1" applyBorder="1" applyAlignment="1" applyProtection="1">
      <alignment horizontal="left" vertical="center"/>
    </xf>
    <xf numFmtId="0" fontId="8" fillId="0" borderId="33" xfId="0" applyNumberFormat="1" applyFont="1" applyFill="1" applyBorder="1" applyAlignment="1" applyProtection="1">
      <alignment horizontal="center" vertical="center"/>
    </xf>
    <xf numFmtId="0" fontId="8" fillId="0" borderId="25" xfId="0" applyNumberFormat="1" applyFont="1" applyFill="1" applyBorder="1" applyAlignment="1" applyProtection="1">
      <alignment horizontal="center" vertical="center"/>
    </xf>
    <xf numFmtId="0" fontId="8" fillId="0" borderId="11" xfId="0" applyNumberFormat="1" applyFont="1" applyFill="1" applyBorder="1" applyAlignment="1" applyProtection="1">
      <alignment horizontal="left" vertical="center"/>
    </xf>
    <xf numFmtId="0" fontId="8" fillId="0" borderId="20" xfId="0" applyNumberFormat="1" applyFont="1" applyFill="1" applyBorder="1" applyAlignment="1" applyProtection="1">
      <alignment horizontal="left" vertical="center"/>
    </xf>
    <xf numFmtId="0" fontId="8" fillId="0" borderId="25" xfId="0" applyNumberFormat="1" applyFont="1" applyFill="1" applyBorder="1" applyAlignment="1" applyProtection="1">
      <alignment horizontal="left" vertical="center"/>
    </xf>
    <xf numFmtId="0" fontId="8" fillId="0" borderId="23" xfId="0" applyNumberFormat="1" applyFont="1" applyFill="1" applyBorder="1" applyAlignment="1" applyProtection="1">
      <alignment horizontal="left" vertical="center"/>
    </xf>
    <xf numFmtId="0" fontId="8" fillId="0" borderId="35" xfId="0" applyNumberFormat="1" applyFont="1" applyFill="1" applyBorder="1" applyAlignment="1" applyProtection="1">
      <alignment horizontal="center" vertical="center"/>
    </xf>
    <xf numFmtId="0" fontId="8" fillId="0" borderId="12" xfId="0" applyNumberFormat="1" applyFont="1" applyFill="1" applyBorder="1" applyAlignment="1" applyProtection="1">
      <alignment horizontal="left" vertical="center"/>
    </xf>
    <xf numFmtId="0" fontId="8" fillId="0" borderId="36" xfId="0" applyNumberFormat="1" applyFont="1" applyFill="1" applyBorder="1" applyAlignment="1" applyProtection="1">
      <alignment horizontal="left" vertical="center"/>
    </xf>
    <xf numFmtId="0" fontId="8" fillId="0" borderId="36" xfId="0" applyNumberFormat="1" applyFont="1" applyFill="1" applyBorder="1" applyAlignment="1" applyProtection="1">
      <alignment horizontal="center" vertical="center"/>
    </xf>
    <xf numFmtId="0" fontId="8" fillId="0" borderId="59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>
      <alignment vertical="center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24" xfId="0" applyNumberFormat="1" applyFont="1" applyFill="1" applyBorder="1" applyAlignment="1">
      <alignment horizontal="center" vertical="center"/>
    </xf>
    <xf numFmtId="0" fontId="7" fillId="0" borderId="41" xfId="0" applyNumberFormat="1" applyFont="1" applyFill="1" applyBorder="1" applyAlignment="1">
      <alignment horizontal="center" vertical="center"/>
    </xf>
    <xf numFmtId="43" fontId="7" fillId="0" borderId="54" xfId="0" applyNumberFormat="1" applyFont="1" applyFill="1" applyBorder="1" applyAlignment="1">
      <alignment horizontal="center" vertical="center"/>
    </xf>
    <xf numFmtId="41" fontId="7" fillId="0" borderId="5" xfId="0" applyNumberFormat="1" applyFont="1" applyFill="1" applyBorder="1" applyAlignment="1">
      <alignment horizontal="right" vertical="center"/>
    </xf>
    <xf numFmtId="43" fontId="7" fillId="0" borderId="26" xfId="3" applyNumberFormat="1" applyFont="1" applyFill="1" applyBorder="1" applyAlignment="1">
      <alignment vertical="center"/>
    </xf>
    <xf numFmtId="3" fontId="7" fillId="0" borderId="26" xfId="1" applyNumberFormat="1" applyFont="1" applyFill="1" applyBorder="1" applyAlignment="1">
      <alignment vertical="center"/>
    </xf>
    <xf numFmtId="3" fontId="7" fillId="0" borderId="28" xfId="1" applyNumberFormat="1" applyFont="1" applyFill="1" applyBorder="1" applyAlignment="1">
      <alignment vertical="center"/>
    </xf>
    <xf numFmtId="0" fontId="8" fillId="0" borderId="28" xfId="0" applyNumberFormat="1" applyFont="1" applyFill="1" applyBorder="1" applyAlignment="1">
      <alignment vertical="center" shrinkToFit="1"/>
    </xf>
    <xf numFmtId="0" fontId="1" fillId="0" borderId="49" xfId="0" applyNumberFormat="1" applyFont="1" applyFill="1" applyBorder="1">
      <alignment vertical="center"/>
    </xf>
    <xf numFmtId="3" fontId="7" fillId="0" borderId="11" xfId="0" applyNumberFormat="1" applyFont="1" applyFill="1" applyBorder="1">
      <alignment vertical="center"/>
    </xf>
    <xf numFmtId="3" fontId="8" fillId="0" borderId="7" xfId="1" applyNumberFormat="1" applyFont="1" applyFill="1" applyBorder="1" applyAlignment="1">
      <alignment vertical="center"/>
    </xf>
    <xf numFmtId="3" fontId="8" fillId="0" borderId="29" xfId="1" applyNumberFormat="1" applyFont="1" applyFill="1" applyBorder="1" applyAlignment="1">
      <alignment vertical="center"/>
    </xf>
    <xf numFmtId="0" fontId="8" fillId="0" borderId="29" xfId="0" applyNumberFormat="1" applyFont="1" applyFill="1" applyBorder="1" applyAlignment="1">
      <alignment vertical="center" shrinkToFit="1"/>
    </xf>
    <xf numFmtId="0" fontId="1" fillId="0" borderId="48" xfId="0" applyNumberFormat="1" applyFont="1" applyFill="1" applyBorder="1">
      <alignment vertical="center"/>
    </xf>
    <xf numFmtId="3" fontId="8" fillId="0" borderId="11" xfId="0" applyNumberFormat="1" applyFont="1" applyFill="1" applyBorder="1">
      <alignment vertical="center"/>
    </xf>
    <xf numFmtId="43" fontId="8" fillId="0" borderId="7" xfId="3" applyNumberFormat="1" applyFont="1" applyFill="1" applyBorder="1" applyAlignment="1">
      <alignment vertical="center"/>
    </xf>
    <xf numFmtId="0" fontId="8" fillId="0" borderId="23" xfId="0" applyNumberFormat="1" applyFont="1" applyFill="1" applyBorder="1" applyAlignment="1">
      <alignment vertical="center"/>
    </xf>
    <xf numFmtId="0" fontId="8" fillId="0" borderId="23" xfId="0" applyNumberFormat="1" applyFont="1" applyFill="1" applyBorder="1" applyAlignment="1">
      <alignment horizontal="left" vertical="center"/>
    </xf>
    <xf numFmtId="3" fontId="8" fillId="0" borderId="25" xfId="0" applyNumberFormat="1" applyFont="1" applyFill="1" applyBorder="1">
      <alignment vertical="center"/>
    </xf>
    <xf numFmtId="43" fontId="8" fillId="0" borderId="12" xfId="3" applyNumberFormat="1" applyFont="1" applyFill="1" applyBorder="1" applyAlignment="1">
      <alignment vertical="center"/>
    </xf>
    <xf numFmtId="3" fontId="8" fillId="0" borderId="12" xfId="1" applyNumberFormat="1" applyFont="1" applyFill="1" applyBorder="1" applyAlignment="1">
      <alignment vertical="center"/>
    </xf>
    <xf numFmtId="3" fontId="8" fillId="0" borderId="30" xfId="1" applyNumberFormat="1" applyFont="1" applyFill="1" applyBorder="1" applyAlignment="1">
      <alignment vertical="center"/>
    </xf>
    <xf numFmtId="0" fontId="8" fillId="0" borderId="30" xfId="0" applyNumberFormat="1" applyFont="1" applyFill="1" applyBorder="1" applyAlignment="1">
      <alignment vertical="center" shrinkToFit="1"/>
    </xf>
    <xf numFmtId="0" fontId="1" fillId="0" borderId="46" xfId="0" applyNumberFormat="1" applyFont="1" applyFill="1" applyBorder="1">
      <alignment vertical="center"/>
    </xf>
    <xf numFmtId="0" fontId="8" fillId="0" borderId="25" xfId="0" applyNumberFormat="1" applyFont="1" applyFill="1" applyBorder="1" applyAlignment="1">
      <alignment vertical="center"/>
    </xf>
    <xf numFmtId="0" fontId="8" fillId="0" borderId="25" xfId="0" applyNumberFormat="1" applyFont="1" applyFill="1" applyBorder="1" applyAlignment="1">
      <alignment horizontal="left" vertical="center"/>
    </xf>
    <xf numFmtId="3" fontId="7" fillId="0" borderId="25" xfId="1" applyNumberFormat="1" applyFont="1" applyFill="1" applyBorder="1" applyAlignment="1">
      <alignment vertical="center"/>
    </xf>
    <xf numFmtId="43" fontId="7" fillId="0" borderId="27" xfId="3" applyNumberFormat="1" applyFont="1" applyFill="1" applyBorder="1" applyAlignment="1">
      <alignment vertical="center"/>
    </xf>
    <xf numFmtId="3" fontId="8" fillId="0" borderId="25" xfId="1" applyNumberFormat="1" applyFont="1" applyFill="1" applyBorder="1" applyAlignment="1">
      <alignment vertical="center"/>
    </xf>
    <xf numFmtId="43" fontId="8" fillId="0" borderId="27" xfId="3" applyNumberFormat="1" applyFont="1" applyFill="1" applyBorder="1" applyAlignment="1">
      <alignment vertical="center"/>
    </xf>
    <xf numFmtId="3" fontId="8" fillId="0" borderId="23" xfId="0" applyNumberFormat="1" applyFont="1" applyFill="1" applyBorder="1" applyAlignment="1">
      <alignment vertical="center" wrapText="1"/>
    </xf>
    <xf numFmtId="0" fontId="8" fillId="0" borderId="33" xfId="0" applyNumberFormat="1" applyFont="1" applyFill="1" applyBorder="1" applyAlignment="1">
      <alignment horizontal="center" vertical="center"/>
    </xf>
    <xf numFmtId="0" fontId="8" fillId="0" borderId="34" xfId="0" applyNumberFormat="1" applyFont="1" applyFill="1" applyBorder="1" applyAlignment="1">
      <alignment horizontal="center" vertical="center"/>
    </xf>
    <xf numFmtId="3" fontId="8" fillId="0" borderId="23" xfId="0" applyNumberFormat="1" applyFont="1" applyFill="1" applyBorder="1">
      <alignment vertical="center"/>
    </xf>
    <xf numFmtId="0" fontId="8" fillId="0" borderId="59" xfId="0" applyNumberFormat="1" applyFont="1" applyFill="1" applyBorder="1" applyAlignment="1">
      <alignment horizontal="center" vertical="center"/>
    </xf>
    <xf numFmtId="3" fontId="21" fillId="0" borderId="55" xfId="1" applyNumberFormat="1" applyFont="1" applyFill="1" applyBorder="1" applyAlignment="1" applyProtection="1">
      <alignment vertical="center"/>
    </xf>
    <xf numFmtId="0" fontId="8" fillId="0" borderId="56" xfId="0" applyNumberFormat="1" applyFont="1" applyFill="1" applyBorder="1" applyAlignment="1">
      <alignment horizontal="center" vertical="center"/>
    </xf>
    <xf numFmtId="0" fontId="8" fillId="0" borderId="57" xfId="0" applyNumberFormat="1" applyFont="1" applyFill="1" applyBorder="1" applyAlignment="1">
      <alignment horizontal="center" vertical="center"/>
    </xf>
    <xf numFmtId="3" fontId="8" fillId="0" borderId="52" xfId="0" applyNumberFormat="1" applyFont="1" applyFill="1" applyBorder="1">
      <alignment vertical="center"/>
    </xf>
    <xf numFmtId="3" fontId="21" fillId="0" borderId="58" xfId="1" applyNumberFormat="1" applyFont="1" applyFill="1" applyBorder="1" applyAlignment="1" applyProtection="1">
      <alignment vertical="center"/>
    </xf>
    <xf numFmtId="176" fontId="21" fillId="0" borderId="0" xfId="1" applyNumberFormat="1" applyFont="1" applyFill="1" applyBorder="1" applyAlignment="1" applyProtection="1">
      <alignment vertical="center"/>
    </xf>
    <xf numFmtId="178" fontId="8" fillId="0" borderId="11" xfId="0" applyNumberFormat="1" applyFont="1" applyFill="1" applyBorder="1">
      <alignment vertical="center"/>
    </xf>
    <xf numFmtId="3" fontId="8" fillId="0" borderId="21" xfId="1" applyNumberFormat="1" applyFont="1" applyFill="1" applyBorder="1" applyAlignment="1">
      <alignment vertical="center"/>
    </xf>
    <xf numFmtId="43" fontId="8" fillId="0" borderId="26" xfId="3" applyNumberFormat="1" applyFont="1" applyFill="1" applyBorder="1" applyAlignment="1">
      <alignment vertical="center"/>
    </xf>
    <xf numFmtId="3" fontId="21" fillId="0" borderId="26" xfId="1" applyNumberFormat="1" applyFont="1" applyFill="1" applyBorder="1" applyAlignment="1">
      <alignment vertical="center"/>
    </xf>
    <xf numFmtId="0" fontId="1" fillId="0" borderId="50" xfId="0" applyNumberFormat="1" applyFont="1" applyFill="1" applyBorder="1">
      <alignment vertical="center"/>
    </xf>
    <xf numFmtId="0" fontId="8" fillId="0" borderId="23" xfId="0" applyNumberFormat="1" applyFont="1" applyFill="1" applyBorder="1" applyAlignment="1">
      <alignment horizontal="center" vertical="center"/>
    </xf>
    <xf numFmtId="178" fontId="8" fillId="0" borderId="23" xfId="0" applyNumberFormat="1" applyFont="1" applyFill="1" applyBorder="1">
      <alignment vertical="center"/>
    </xf>
    <xf numFmtId="3" fontId="8" fillId="0" borderId="23" xfId="1" applyNumberFormat="1" applyFont="1" applyFill="1" applyBorder="1" applyAlignment="1">
      <alignment vertical="center"/>
    </xf>
    <xf numFmtId="178" fontId="8" fillId="0" borderId="21" xfId="0" applyNumberFormat="1" applyFont="1" applyFill="1" applyBorder="1">
      <alignment vertical="center"/>
    </xf>
    <xf numFmtId="41" fontId="8" fillId="0" borderId="45" xfId="1" applyFont="1" applyFill="1" applyBorder="1">
      <alignment vertical="center"/>
    </xf>
    <xf numFmtId="3" fontId="8" fillId="0" borderId="26" xfId="1" applyNumberFormat="1" applyFont="1" applyFill="1" applyBorder="1" applyAlignment="1">
      <alignment vertical="center"/>
    </xf>
    <xf numFmtId="3" fontId="8" fillId="0" borderId="26" xfId="1" applyNumberFormat="1" applyFont="1" applyFill="1" applyBorder="1" applyAlignment="1" applyProtection="1">
      <alignment vertical="center"/>
    </xf>
    <xf numFmtId="178" fontId="7" fillId="0" borderId="11" xfId="0" applyNumberFormat="1" applyFont="1" applyFill="1" applyBorder="1">
      <alignment vertical="center"/>
    </xf>
    <xf numFmtId="3" fontId="21" fillId="0" borderId="7" xfId="1" applyNumberFormat="1" applyFont="1" applyFill="1" applyBorder="1" applyAlignment="1" applyProtection="1">
      <alignment vertical="center"/>
    </xf>
    <xf numFmtId="41" fontId="7" fillId="0" borderId="11" xfId="0" applyNumberFormat="1" applyFont="1" applyFill="1" applyBorder="1">
      <alignment vertical="center"/>
    </xf>
    <xf numFmtId="41" fontId="8" fillId="0" borderId="11" xfId="0" applyNumberFormat="1" applyFont="1" applyFill="1" applyBorder="1">
      <alignment vertical="center"/>
    </xf>
    <xf numFmtId="41" fontId="8" fillId="0" borderId="0" xfId="0" applyNumberFormat="1" applyFont="1" applyFill="1" applyBorder="1">
      <alignment vertical="center"/>
    </xf>
    <xf numFmtId="3" fontId="7" fillId="0" borderId="12" xfId="1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>
      <alignment vertical="center"/>
    </xf>
    <xf numFmtId="0" fontId="8" fillId="0" borderId="11" xfId="0" applyNumberFormat="1" applyFont="1" applyFill="1" applyBorder="1">
      <alignment vertical="center"/>
    </xf>
    <xf numFmtId="3" fontId="7" fillId="0" borderId="7" xfId="1" applyNumberFormat="1" applyFont="1" applyFill="1" applyBorder="1" applyAlignment="1" applyProtection="1">
      <alignment vertical="center"/>
    </xf>
    <xf numFmtId="178" fontId="8" fillId="0" borderId="22" xfId="0" applyNumberFormat="1" applyFont="1" applyFill="1" applyBorder="1">
      <alignment vertical="center"/>
    </xf>
    <xf numFmtId="3" fontId="21" fillId="0" borderId="43" xfId="1" applyNumberFormat="1" applyFont="1" applyFill="1" applyBorder="1" applyAlignment="1" applyProtection="1">
      <alignment vertical="center"/>
    </xf>
    <xf numFmtId="0" fontId="0" fillId="0" borderId="0" xfId="0" applyNumberFormat="1" applyFill="1">
      <alignment vertical="center"/>
    </xf>
    <xf numFmtId="43" fontId="0" fillId="0" borderId="0" xfId="0" applyNumberFormat="1" applyFill="1">
      <alignment vertical="center"/>
    </xf>
    <xf numFmtId="43" fontId="8" fillId="0" borderId="25" xfId="3" applyNumberFormat="1" applyFont="1" applyFill="1" applyBorder="1" applyAlignment="1" applyProtection="1">
      <alignment vertical="center"/>
    </xf>
    <xf numFmtId="3" fontId="21" fillId="0" borderId="50" xfId="0" applyNumberFormat="1" applyFont="1" applyFill="1" applyBorder="1" applyAlignment="1" applyProtection="1">
      <alignment vertical="center"/>
    </xf>
    <xf numFmtId="0" fontId="1" fillId="0" borderId="39" xfId="0" applyNumberFormat="1" applyFont="1" applyFill="1" applyBorder="1">
      <alignment vertical="center"/>
    </xf>
    <xf numFmtId="0" fontId="1" fillId="0" borderId="32" xfId="0" applyNumberFormat="1" applyFont="1" applyFill="1" applyBorder="1">
      <alignment vertical="center"/>
    </xf>
    <xf numFmtId="43" fontId="1" fillId="0" borderId="0" xfId="0" applyNumberFormat="1" applyFont="1" applyFill="1" applyBorder="1">
      <alignment vertical="center"/>
    </xf>
    <xf numFmtId="3" fontId="8" fillId="0" borderId="51" xfId="0" applyNumberFormat="1" applyFont="1" applyFill="1" applyBorder="1" applyAlignment="1" applyProtection="1">
      <alignment vertical="center"/>
    </xf>
    <xf numFmtId="43" fontId="8" fillId="0" borderId="52" xfId="3" applyNumberFormat="1" applyFont="1" applyFill="1" applyBorder="1" applyAlignment="1" applyProtection="1">
      <alignment vertical="center"/>
    </xf>
    <xf numFmtId="0" fontId="1" fillId="0" borderId="38" xfId="0" applyNumberFormat="1" applyFont="1" applyFill="1" applyBorder="1">
      <alignment vertical="center"/>
    </xf>
    <xf numFmtId="0" fontId="1" fillId="0" borderId="53" xfId="0" applyNumberFormat="1" applyFont="1" applyFill="1" applyBorder="1">
      <alignment vertical="center"/>
    </xf>
    <xf numFmtId="0" fontId="8" fillId="0" borderId="61" xfId="0" applyNumberFormat="1" applyFont="1" applyFill="1" applyBorder="1" applyAlignment="1" applyProtection="1">
      <alignment horizontal="center" vertical="center"/>
    </xf>
    <xf numFmtId="0" fontId="8" fillId="0" borderId="58" xfId="0" applyNumberFormat="1" applyFont="1" applyFill="1" applyBorder="1" applyAlignment="1" applyProtection="1">
      <alignment horizontal="center" vertical="center"/>
    </xf>
    <xf numFmtId="3" fontId="7" fillId="0" borderId="20" xfId="0" applyNumberFormat="1" applyFont="1" applyFill="1" applyBorder="1" applyAlignment="1" applyProtection="1">
      <alignment vertical="center"/>
    </xf>
    <xf numFmtId="43" fontId="8" fillId="0" borderId="11" xfId="1" applyNumberFormat="1" applyFont="1" applyFill="1" applyBorder="1" applyAlignment="1" applyProtection="1">
      <alignment vertical="center"/>
    </xf>
    <xf numFmtId="43" fontId="8" fillId="0" borderId="23" xfId="1" applyNumberFormat="1" applyFont="1" applyFill="1" applyBorder="1" applyAlignment="1" applyProtection="1">
      <alignment vertical="center"/>
    </xf>
    <xf numFmtId="3" fontId="21" fillId="0" borderId="46" xfId="0" applyNumberFormat="1" applyFont="1" applyFill="1" applyBorder="1" applyAlignment="1" applyProtection="1">
      <alignment vertical="center"/>
    </xf>
    <xf numFmtId="0" fontId="1" fillId="0" borderId="38" xfId="0" applyNumberFormat="1" applyFont="1" applyFill="1" applyBorder="1" applyAlignment="1" applyProtection="1">
      <alignment vertical="center"/>
    </xf>
    <xf numFmtId="43" fontId="1" fillId="0" borderId="38" xfId="0" applyNumberFormat="1" applyFont="1" applyFill="1" applyBorder="1" applyAlignment="1" applyProtection="1">
      <alignment vertical="center"/>
    </xf>
    <xf numFmtId="3" fontId="8" fillId="0" borderId="57" xfId="0" applyNumberFormat="1" applyFont="1" applyFill="1" applyBorder="1" applyAlignment="1" applyProtection="1">
      <alignment vertical="center"/>
    </xf>
    <xf numFmtId="43" fontId="8" fillId="0" borderId="52" xfId="1" applyNumberFormat="1" applyFont="1" applyFill="1" applyBorder="1" applyAlignment="1" applyProtection="1">
      <alignment vertical="center"/>
    </xf>
    <xf numFmtId="3" fontId="8" fillId="0" borderId="58" xfId="1" applyNumberFormat="1" applyFont="1" applyFill="1" applyBorder="1" applyAlignment="1" applyProtection="1">
      <alignment vertical="center"/>
    </xf>
    <xf numFmtId="3" fontId="8" fillId="0" borderId="53" xfId="1" applyNumberFormat="1" applyFont="1" applyFill="1" applyBorder="1" applyAlignment="1" applyProtection="1">
      <alignment vertical="center"/>
    </xf>
    <xf numFmtId="177" fontId="8" fillId="0" borderId="53" xfId="1" applyNumberFormat="1" applyFont="1" applyFill="1" applyBorder="1" applyAlignment="1" applyProtection="1">
      <alignment vertical="center"/>
    </xf>
    <xf numFmtId="0" fontId="8" fillId="0" borderId="53" xfId="0" applyNumberFormat="1" applyFont="1" applyFill="1" applyBorder="1" applyAlignment="1" applyProtection="1">
      <alignment vertical="center" shrinkToFit="1"/>
    </xf>
    <xf numFmtId="3" fontId="8" fillId="0" borderId="39" xfId="0" applyNumberFormat="1" applyFont="1" applyFill="1" applyBorder="1" applyAlignment="1" applyProtection="1">
      <alignment vertical="center"/>
    </xf>
    <xf numFmtId="43" fontId="7" fillId="0" borderId="21" xfId="1" applyNumberFormat="1" applyFont="1" applyFill="1" applyBorder="1" applyAlignment="1" applyProtection="1">
      <alignment vertical="center"/>
    </xf>
    <xf numFmtId="0" fontId="22" fillId="0" borderId="50" xfId="0" applyNumberFormat="1" applyFont="1" applyFill="1" applyBorder="1" applyAlignment="1" applyProtection="1">
      <alignment vertical="center"/>
    </xf>
    <xf numFmtId="3" fontId="8" fillId="0" borderId="20" xfId="1" applyNumberFormat="1" applyFont="1" applyFill="1" applyBorder="1" applyAlignment="1" applyProtection="1">
      <alignment vertical="center"/>
    </xf>
    <xf numFmtId="43" fontId="8" fillId="0" borderId="21" xfId="1" applyNumberFormat="1" applyFont="1" applyFill="1" applyBorder="1" applyAlignment="1" applyProtection="1">
      <alignment vertical="center"/>
    </xf>
    <xf numFmtId="3" fontId="8" fillId="0" borderId="73" xfId="1" applyNumberFormat="1" applyFont="1" applyFill="1" applyBorder="1" applyAlignment="1" applyProtection="1">
      <alignment vertical="center"/>
    </xf>
    <xf numFmtId="178" fontId="21" fillId="0" borderId="48" xfId="0" applyNumberFormat="1" applyFont="1" applyFill="1" applyBorder="1" applyAlignment="1" applyProtection="1">
      <alignment vertical="center"/>
    </xf>
    <xf numFmtId="3" fontId="7" fillId="0" borderId="73" xfId="0" applyNumberFormat="1" applyFont="1" applyFill="1" applyBorder="1" applyAlignment="1" applyProtection="1">
      <alignment vertical="center"/>
    </xf>
    <xf numFmtId="3" fontId="8" fillId="0" borderId="6" xfId="0" applyNumberFormat="1" applyFont="1" applyFill="1" applyBorder="1" applyAlignment="1" applyProtection="1">
      <alignment vertical="center"/>
    </xf>
    <xf numFmtId="3" fontId="23" fillId="0" borderId="7" xfId="1" applyNumberFormat="1" applyFont="1" applyFill="1" applyBorder="1" applyAlignment="1" applyProtection="1">
      <alignment vertical="center"/>
    </xf>
    <xf numFmtId="3" fontId="23" fillId="0" borderId="29" xfId="1" applyNumberFormat="1" applyFont="1" applyFill="1" applyBorder="1" applyAlignment="1" applyProtection="1">
      <alignment vertical="center"/>
    </xf>
    <xf numFmtId="43" fontId="8" fillId="0" borderId="25" xfId="1" applyNumberFormat="1" applyFont="1" applyFill="1" applyBorder="1" applyAlignment="1" applyProtection="1">
      <alignment vertical="center"/>
    </xf>
    <xf numFmtId="43" fontId="8" fillId="0" borderId="55" xfId="1" applyNumberFormat="1" applyFont="1" applyFill="1" applyBorder="1" applyAlignment="1" applyProtection="1">
      <alignment vertical="center"/>
    </xf>
    <xf numFmtId="0" fontId="8" fillId="0" borderId="33" xfId="0" applyNumberFormat="1" applyFont="1" applyFill="1" applyBorder="1" applyAlignment="1" applyProtection="1">
      <alignment horizontal="center" vertical="center"/>
    </xf>
    <xf numFmtId="0" fontId="8" fillId="0" borderId="11" xfId="0" applyNumberFormat="1" applyFont="1" applyFill="1" applyBorder="1" applyAlignment="1" applyProtection="1">
      <alignment horizontal="left" vertical="center"/>
    </xf>
    <xf numFmtId="0" fontId="8" fillId="0" borderId="23" xfId="0" applyNumberFormat="1" applyFont="1" applyFill="1" applyBorder="1" applyAlignment="1" applyProtection="1">
      <alignment horizontal="left" vertical="center"/>
    </xf>
    <xf numFmtId="0" fontId="7" fillId="0" borderId="37" xfId="0" applyNumberFormat="1" applyFont="1" applyFill="1" applyBorder="1" applyAlignment="1" applyProtection="1">
      <alignment horizontal="center" vertical="center"/>
    </xf>
    <xf numFmtId="0" fontId="8" fillId="0" borderId="23" xfId="0" applyNumberFormat="1" applyFont="1" applyFill="1" applyBorder="1" applyAlignment="1" applyProtection="1">
      <alignment horizontal="center" vertical="center"/>
    </xf>
    <xf numFmtId="3" fontId="8" fillId="0" borderId="12" xfId="0" applyNumberFormat="1" applyFont="1" applyFill="1" applyBorder="1" applyAlignment="1" applyProtection="1">
      <alignment vertical="center"/>
    </xf>
    <xf numFmtId="3" fontId="1" fillId="0" borderId="0" xfId="0" applyNumberFormat="1" applyFont="1">
      <alignment vertical="center"/>
    </xf>
    <xf numFmtId="41" fontId="1" fillId="0" borderId="0" xfId="0" applyNumberFormat="1" applyFont="1">
      <alignment vertical="center"/>
    </xf>
    <xf numFmtId="3" fontId="8" fillId="0" borderId="26" xfId="0" applyNumberFormat="1" applyFont="1" applyBorder="1" applyAlignment="1">
      <alignment horizontal="right" vertical="center"/>
    </xf>
    <xf numFmtId="0" fontId="7" fillId="0" borderId="77" xfId="0" applyNumberFormat="1" applyFont="1" applyFill="1" applyBorder="1" applyAlignment="1" applyProtection="1">
      <alignment horizontal="center" vertical="center"/>
    </xf>
    <xf numFmtId="0" fontId="7" fillId="0" borderId="78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3" fontId="8" fillId="0" borderId="82" xfId="0" applyNumberFormat="1" applyFont="1" applyBorder="1" applyAlignment="1">
      <alignment horizontal="right" vertical="center"/>
    </xf>
    <xf numFmtId="3" fontId="8" fillId="0" borderId="83" xfId="0" applyNumberFormat="1" applyFont="1" applyBorder="1" applyAlignment="1">
      <alignment horizontal="right" vertical="center"/>
    </xf>
    <xf numFmtId="3" fontId="8" fillId="0" borderId="87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horizontal="center" vertical="center"/>
    </xf>
    <xf numFmtId="3" fontId="8" fillId="0" borderId="82" xfId="0" applyNumberFormat="1" applyFont="1" applyFill="1" applyBorder="1" applyAlignment="1" applyProtection="1">
      <alignment horizontal="right" vertical="center"/>
    </xf>
    <xf numFmtId="3" fontId="8" fillId="0" borderId="87" xfId="0" applyNumberFormat="1" applyFont="1" applyFill="1" applyBorder="1" applyAlignment="1" applyProtection="1">
      <alignment horizontal="right" vertical="center"/>
    </xf>
    <xf numFmtId="41" fontId="8" fillId="0" borderId="46" xfId="1" applyFont="1" applyFill="1" applyBorder="1">
      <alignment vertical="center"/>
    </xf>
    <xf numFmtId="0" fontId="0" fillId="0" borderId="53" xfId="0" applyNumberFormat="1" applyFill="1" applyBorder="1">
      <alignment vertical="center"/>
    </xf>
    <xf numFmtId="0" fontId="1" fillId="0" borderId="32" xfId="0" applyNumberFormat="1" applyFont="1" applyBorder="1">
      <alignment vertical="center"/>
    </xf>
    <xf numFmtId="3" fontId="8" fillId="0" borderId="11" xfId="0" applyNumberFormat="1" applyFont="1" applyBorder="1" applyAlignment="1">
      <alignment vertical="center"/>
    </xf>
    <xf numFmtId="177" fontId="21" fillId="0" borderId="38" xfId="1" applyNumberFormat="1" applyFont="1" applyFill="1" applyBorder="1" applyAlignment="1" applyProtection="1">
      <alignment vertical="center"/>
    </xf>
    <xf numFmtId="176" fontId="21" fillId="0" borderId="28" xfId="1" applyNumberFormat="1" applyFont="1" applyFill="1" applyBorder="1" applyAlignment="1" applyProtection="1">
      <alignment vertical="center"/>
    </xf>
    <xf numFmtId="0" fontId="8" fillId="0" borderId="33" xfId="0" applyNumberFormat="1" applyFont="1" applyFill="1" applyBorder="1" applyAlignment="1" applyProtection="1">
      <alignment horizontal="center" vertical="center"/>
    </xf>
    <xf numFmtId="0" fontId="8" fillId="0" borderId="25" xfId="0" applyNumberFormat="1" applyFont="1" applyFill="1" applyBorder="1" applyAlignment="1" applyProtection="1">
      <alignment horizontal="left" vertical="center"/>
    </xf>
    <xf numFmtId="0" fontId="7" fillId="0" borderId="77" xfId="0" applyNumberFormat="1" applyFont="1" applyFill="1" applyBorder="1" applyAlignment="1" applyProtection="1">
      <alignment horizontal="center" vertical="center"/>
    </xf>
    <xf numFmtId="0" fontId="7" fillId="0" borderId="37" xfId="0" applyNumberFormat="1" applyFont="1" applyFill="1" applyBorder="1" applyAlignment="1" applyProtection="1">
      <alignment horizontal="center" vertical="center"/>
    </xf>
    <xf numFmtId="41" fontId="18" fillId="0" borderId="0" xfId="1">
      <alignment vertical="center"/>
    </xf>
    <xf numFmtId="3" fontId="6" fillId="0" borderId="0" xfId="2" applyNumberFormat="1" applyFont="1">
      <alignment vertical="center"/>
    </xf>
    <xf numFmtId="9" fontId="18" fillId="0" borderId="0" xfId="1" applyNumberFormat="1">
      <alignment vertical="center"/>
    </xf>
    <xf numFmtId="3" fontId="24" fillId="0" borderId="28" xfId="1" applyNumberFormat="1" applyFont="1" applyFill="1" applyBorder="1" applyAlignment="1" applyProtection="1">
      <alignment vertical="center"/>
    </xf>
    <xf numFmtId="3" fontId="8" fillId="0" borderId="25" xfId="0" applyNumberFormat="1" applyFont="1" applyFill="1" applyBorder="1" applyAlignment="1">
      <alignment vertical="center" wrapText="1"/>
    </xf>
    <xf numFmtId="179" fontId="21" fillId="0" borderId="0" xfId="1" applyNumberFormat="1" applyFont="1" applyFill="1" applyBorder="1" applyAlignment="1" applyProtection="1">
      <alignment vertical="center"/>
    </xf>
    <xf numFmtId="0" fontId="1" fillId="0" borderId="39" xfId="0" applyNumberFormat="1" applyFont="1" applyFill="1" applyBorder="1" applyAlignment="1" applyProtection="1">
      <alignment vertical="center"/>
    </xf>
    <xf numFmtId="0" fontId="8" fillId="0" borderId="33" xfId="0" applyNumberFormat="1" applyFont="1" applyFill="1" applyBorder="1" applyAlignment="1" applyProtection="1">
      <alignment horizontal="center" vertical="center"/>
    </xf>
    <xf numFmtId="0" fontId="8" fillId="0" borderId="36" xfId="0" applyNumberFormat="1" applyFont="1" applyFill="1" applyBorder="1" applyAlignment="1" applyProtection="1">
      <alignment horizontal="left" vertical="center"/>
    </xf>
    <xf numFmtId="0" fontId="8" fillId="0" borderId="25" xfId="0" applyNumberFormat="1" applyFont="1" applyFill="1" applyBorder="1" applyAlignment="1" applyProtection="1">
      <alignment horizontal="left" vertical="center"/>
    </xf>
    <xf numFmtId="0" fontId="8" fillId="0" borderId="33" xfId="0" applyNumberFormat="1" applyFont="1" applyFill="1" applyBorder="1" applyAlignment="1">
      <alignment horizontal="center" vertical="center"/>
    </xf>
    <xf numFmtId="0" fontId="16" fillId="0" borderId="0" xfId="0" applyNumberFormat="1" applyFont="1" applyAlignment="1">
      <alignment horizontal="center" vertical="center"/>
    </xf>
    <xf numFmtId="0" fontId="7" fillId="0" borderId="65" xfId="0" applyNumberFormat="1" applyFont="1" applyBorder="1" applyAlignment="1">
      <alignment horizontal="center" vertical="center"/>
    </xf>
    <xf numFmtId="0" fontId="7" fillId="0" borderId="66" xfId="0" applyNumberFormat="1" applyFont="1" applyBorder="1" applyAlignment="1">
      <alignment horizontal="center" vertical="center"/>
    </xf>
    <xf numFmtId="0" fontId="7" fillId="0" borderId="67" xfId="0" applyNumberFormat="1" applyFont="1" applyBorder="1" applyAlignment="1">
      <alignment horizontal="center" vertical="center"/>
    </xf>
    <xf numFmtId="0" fontId="8" fillId="0" borderId="68" xfId="0" applyNumberFormat="1" applyFont="1" applyBorder="1" applyAlignment="1">
      <alignment horizontal="center" vertical="center"/>
    </xf>
    <xf numFmtId="0" fontId="9" fillId="0" borderId="18" xfId="0" applyNumberFormat="1" applyFont="1" applyBorder="1" applyAlignment="1">
      <alignment horizontal="center" vertical="center"/>
    </xf>
    <xf numFmtId="0" fontId="8" fillId="0" borderId="9" xfId="0" applyNumberFormat="1" applyFont="1" applyFill="1" applyBorder="1" applyAlignment="1" applyProtection="1">
      <alignment horizontal="center" vertical="center"/>
    </xf>
    <xf numFmtId="0" fontId="16" fillId="0" borderId="61" xfId="0" applyNumberFormat="1" applyFont="1" applyFill="1" applyBorder="1" applyAlignment="1">
      <alignment horizontal="left" vertical="center"/>
    </xf>
    <xf numFmtId="0" fontId="16" fillId="0" borderId="53" xfId="0" applyNumberFormat="1" applyFont="1" applyFill="1" applyBorder="1" applyAlignment="1">
      <alignment horizontal="left" vertical="center"/>
    </xf>
    <xf numFmtId="0" fontId="7" fillId="0" borderId="69" xfId="0" applyNumberFormat="1" applyFont="1" applyFill="1" applyBorder="1" applyAlignment="1" applyProtection="1">
      <alignment horizontal="center" vertical="center"/>
    </xf>
    <xf numFmtId="0" fontId="7" fillId="0" borderId="63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57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/>
    </xf>
    <xf numFmtId="0" fontId="8" fillId="0" borderId="40" xfId="0" applyNumberFormat="1" applyFont="1" applyFill="1" applyBorder="1" applyAlignment="1" applyProtection="1">
      <alignment horizontal="left" vertical="center"/>
    </xf>
    <xf numFmtId="0" fontId="8" fillId="0" borderId="9" xfId="0" applyNumberFormat="1" applyFont="1" applyFill="1" applyBorder="1" applyAlignment="1" applyProtection="1">
      <alignment horizontal="left" vertical="center"/>
    </xf>
    <xf numFmtId="0" fontId="8" fillId="0" borderId="6" xfId="0" applyNumberFormat="1" applyFont="1" applyFill="1" applyBorder="1" applyAlignment="1" applyProtection="1">
      <alignment horizontal="left" vertical="center"/>
    </xf>
    <xf numFmtId="0" fontId="7" fillId="0" borderId="58" xfId="0" applyNumberFormat="1" applyFont="1" applyFill="1" applyBorder="1" applyAlignment="1" applyProtection="1">
      <alignment horizontal="center" vertical="center"/>
    </xf>
    <xf numFmtId="0" fontId="7" fillId="0" borderId="53" xfId="0" applyNumberFormat="1" applyFont="1" applyFill="1" applyBorder="1" applyAlignment="1" applyProtection="1">
      <alignment horizontal="center" vertical="center"/>
    </xf>
    <xf numFmtId="0" fontId="1" fillId="0" borderId="39" xfId="0" applyNumberFormat="1" applyFont="1" applyFill="1" applyBorder="1" applyAlignment="1" applyProtection="1">
      <alignment vertical="center"/>
    </xf>
    <xf numFmtId="0" fontId="7" fillId="0" borderId="41" xfId="0" applyNumberFormat="1" applyFont="1" applyFill="1" applyBorder="1" applyAlignment="1" applyProtection="1">
      <alignment horizontal="center" vertical="center"/>
    </xf>
    <xf numFmtId="0" fontId="7" fillId="0" borderId="70" xfId="0" applyNumberFormat="1" applyFont="1" applyFill="1" applyBorder="1" applyAlignment="1" applyProtection="1">
      <alignment horizontal="center" vertical="center"/>
    </xf>
    <xf numFmtId="0" fontId="1" fillId="0" borderId="71" xfId="0" applyNumberFormat="1" applyFont="1" applyFill="1" applyBorder="1" applyAlignment="1" applyProtection="1">
      <alignment vertical="center"/>
    </xf>
    <xf numFmtId="0" fontId="8" fillId="0" borderId="38" xfId="0" applyNumberFormat="1" applyFont="1" applyFill="1" applyBorder="1" applyAlignment="1">
      <alignment horizontal="right" vertical="center"/>
    </xf>
    <xf numFmtId="0" fontId="1" fillId="0" borderId="38" xfId="0" applyNumberFormat="1" applyFont="1" applyFill="1" applyBorder="1" applyAlignment="1">
      <alignment vertical="center"/>
    </xf>
    <xf numFmtId="0" fontId="1" fillId="0" borderId="47" xfId="0" applyNumberFormat="1" applyFont="1" applyFill="1" applyBorder="1" applyAlignment="1">
      <alignment vertical="center"/>
    </xf>
    <xf numFmtId="0" fontId="8" fillId="0" borderId="68" xfId="0" applyNumberFormat="1" applyFont="1" applyFill="1" applyBorder="1" applyAlignment="1" applyProtection="1">
      <alignment horizontal="center" vertical="center"/>
    </xf>
    <xf numFmtId="0" fontId="8" fillId="0" borderId="72" xfId="0" applyNumberFormat="1" applyFont="1" applyFill="1" applyBorder="1" applyAlignment="1" applyProtection="1">
      <alignment horizontal="center" vertical="center"/>
    </xf>
    <xf numFmtId="0" fontId="8" fillId="0" borderId="18" xfId="0" applyNumberFormat="1" applyFont="1" applyFill="1" applyBorder="1" applyAlignment="1" applyProtection="1">
      <alignment horizontal="center" vertical="center"/>
    </xf>
    <xf numFmtId="0" fontId="8" fillId="0" borderId="29" xfId="0" applyNumberFormat="1" applyFont="1" applyFill="1" applyBorder="1" applyAlignment="1" applyProtection="1">
      <alignment horizontal="left" vertical="center"/>
    </xf>
    <xf numFmtId="0" fontId="8" fillId="0" borderId="33" xfId="0" applyNumberFormat="1" applyFont="1" applyFill="1" applyBorder="1" applyAlignment="1" applyProtection="1">
      <alignment horizontal="center" vertical="center"/>
    </xf>
    <xf numFmtId="0" fontId="8" fillId="0" borderId="7" xfId="0" applyNumberFormat="1" applyFont="1" applyFill="1" applyBorder="1" applyAlignment="1" applyProtection="1">
      <alignment horizontal="left" vertical="center"/>
    </xf>
    <xf numFmtId="0" fontId="8" fillId="0" borderId="25" xfId="0" applyNumberFormat="1" applyFont="1" applyFill="1" applyBorder="1" applyAlignment="1" applyProtection="1">
      <alignment horizontal="center" vertical="center"/>
    </xf>
    <xf numFmtId="0" fontId="7" fillId="0" borderId="62" xfId="0" applyNumberFormat="1" applyFont="1" applyFill="1" applyBorder="1" applyAlignment="1" applyProtection="1">
      <alignment horizontal="center" vertical="center"/>
    </xf>
    <xf numFmtId="0" fontId="8" fillId="0" borderId="11" xfId="0" applyNumberFormat="1" applyFont="1" applyFill="1" applyBorder="1" applyAlignment="1" applyProtection="1">
      <alignment horizontal="left" vertical="center"/>
    </xf>
    <xf numFmtId="0" fontId="8" fillId="0" borderId="35" xfId="0" applyNumberFormat="1" applyFont="1" applyFill="1" applyBorder="1" applyAlignment="1" applyProtection="1">
      <alignment horizontal="left" vertical="center"/>
    </xf>
    <xf numFmtId="0" fontId="8" fillId="0" borderId="26" xfId="0" applyNumberFormat="1" applyFont="1" applyFill="1" applyBorder="1" applyAlignment="1" applyProtection="1">
      <alignment horizontal="left" vertical="center"/>
    </xf>
    <xf numFmtId="0" fontId="8" fillId="0" borderId="20" xfId="0" applyNumberFormat="1" applyFont="1" applyFill="1" applyBorder="1" applyAlignment="1" applyProtection="1">
      <alignment horizontal="left" vertical="center"/>
    </xf>
    <xf numFmtId="0" fontId="8" fillId="0" borderId="25" xfId="0" applyNumberFormat="1" applyFont="1" applyFill="1" applyBorder="1" applyAlignment="1" applyProtection="1">
      <alignment horizontal="left" vertical="center"/>
    </xf>
    <xf numFmtId="0" fontId="8" fillId="0" borderId="68" xfId="0" applyNumberFormat="1" applyFont="1" applyFill="1" applyBorder="1" applyAlignment="1">
      <alignment horizontal="center" vertical="center"/>
    </xf>
    <xf numFmtId="0" fontId="8" fillId="0" borderId="72" xfId="0" applyNumberFormat="1" applyFont="1" applyFill="1" applyBorder="1" applyAlignment="1">
      <alignment horizontal="center" vertical="center"/>
    </xf>
    <xf numFmtId="0" fontId="8" fillId="0" borderId="18" xfId="0" applyNumberFormat="1" applyFont="1" applyFill="1" applyBorder="1" applyAlignment="1">
      <alignment horizontal="center" vertical="center"/>
    </xf>
    <xf numFmtId="0" fontId="8" fillId="0" borderId="40" xfId="0" applyNumberFormat="1" applyFont="1" applyFill="1" applyBorder="1" applyAlignment="1">
      <alignment horizontal="left" vertical="center"/>
    </xf>
    <xf numFmtId="0" fontId="8" fillId="0" borderId="29" xfId="0" applyNumberFormat="1" applyFont="1" applyFill="1" applyBorder="1" applyAlignment="1">
      <alignment horizontal="left" vertical="center"/>
    </xf>
    <xf numFmtId="0" fontId="8" fillId="0" borderId="6" xfId="0" applyNumberFormat="1" applyFont="1" applyFill="1" applyBorder="1" applyAlignment="1">
      <alignment horizontal="left" vertical="center"/>
    </xf>
    <xf numFmtId="0" fontId="8" fillId="0" borderId="36" xfId="0" applyNumberFormat="1" applyFont="1" applyFill="1" applyBorder="1" applyAlignment="1">
      <alignment horizontal="center" vertical="center"/>
    </xf>
    <xf numFmtId="0" fontId="8" fillId="0" borderId="33" xfId="0" applyNumberFormat="1" applyFont="1" applyFill="1" applyBorder="1" applyAlignment="1">
      <alignment horizontal="center" vertical="center"/>
    </xf>
    <xf numFmtId="0" fontId="8" fillId="0" borderId="12" xfId="0" applyNumberFormat="1" applyFont="1" applyFill="1" applyBorder="1" applyAlignment="1">
      <alignment horizontal="left" vertical="center"/>
    </xf>
    <xf numFmtId="0" fontId="8" fillId="0" borderId="73" xfId="0" applyNumberFormat="1" applyFont="1" applyFill="1" applyBorder="1" applyAlignment="1">
      <alignment horizontal="left" vertical="center"/>
    </xf>
    <xf numFmtId="0" fontId="8" fillId="0" borderId="23" xfId="0" applyNumberFormat="1" applyFont="1" applyFill="1" applyBorder="1" applyAlignment="1" applyProtection="1">
      <alignment horizontal="left" vertical="center"/>
    </xf>
    <xf numFmtId="0" fontId="8" fillId="0" borderId="35" xfId="0" applyNumberFormat="1" applyFont="1" applyFill="1" applyBorder="1" applyAlignment="1" applyProtection="1">
      <alignment horizontal="center" vertical="center"/>
    </xf>
    <xf numFmtId="0" fontId="8" fillId="0" borderId="23" xfId="0" applyNumberFormat="1" applyFont="1" applyFill="1" applyBorder="1" applyAlignment="1" applyProtection="1">
      <alignment horizontal="left" vertical="center" wrapText="1"/>
    </xf>
    <xf numFmtId="0" fontId="7" fillId="0" borderId="69" xfId="0" applyNumberFormat="1" applyFont="1" applyFill="1" applyBorder="1" applyAlignment="1">
      <alignment horizontal="center" vertical="center"/>
    </xf>
    <xf numFmtId="0" fontId="7" fillId="0" borderId="63" xfId="0" applyNumberFormat="1" applyFont="1" applyFill="1" applyBorder="1" applyAlignment="1">
      <alignment horizontal="center" vertical="center"/>
    </xf>
    <xf numFmtId="0" fontId="7" fillId="0" borderId="66" xfId="0" applyNumberFormat="1" applyFont="1" applyFill="1" applyBorder="1" applyAlignment="1">
      <alignment horizontal="center" vertical="center"/>
    </xf>
    <xf numFmtId="0" fontId="7" fillId="0" borderId="62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right" vertical="center"/>
    </xf>
    <xf numFmtId="0" fontId="1" fillId="0" borderId="0" xfId="0" applyNumberFormat="1" applyFont="1" applyFill="1" applyBorder="1" applyAlignment="1">
      <alignment vertical="center"/>
    </xf>
    <xf numFmtId="0" fontId="1" fillId="0" borderId="45" xfId="0" applyNumberFormat="1" applyFont="1" applyFill="1" applyBorder="1" applyAlignment="1">
      <alignment vertical="center"/>
    </xf>
    <xf numFmtId="0" fontId="1" fillId="0" borderId="39" xfId="0" applyNumberFormat="1" applyFont="1" applyFill="1" applyBorder="1" applyAlignment="1">
      <alignment vertical="center"/>
    </xf>
    <xf numFmtId="0" fontId="1" fillId="0" borderId="71" xfId="0" applyNumberFormat="1" applyFont="1" applyFill="1" applyBorder="1" applyAlignment="1">
      <alignment vertical="center"/>
    </xf>
    <xf numFmtId="0" fontId="8" fillId="0" borderId="12" xfId="0" applyNumberFormat="1" applyFont="1" applyFill="1" applyBorder="1" applyAlignment="1" applyProtection="1">
      <alignment horizontal="left" vertical="center"/>
    </xf>
    <xf numFmtId="0" fontId="8" fillId="0" borderId="36" xfId="0" applyNumberFormat="1" applyFont="1" applyFill="1" applyBorder="1" applyAlignment="1" applyProtection="1">
      <alignment horizontal="left" vertical="center"/>
    </xf>
    <xf numFmtId="3" fontId="8" fillId="0" borderId="90" xfId="0" applyNumberFormat="1" applyFont="1" applyFill="1" applyBorder="1" applyAlignment="1" applyProtection="1">
      <alignment horizontal="left" vertical="center"/>
    </xf>
    <xf numFmtId="3" fontId="8" fillId="0" borderId="91" xfId="0" applyNumberFormat="1" applyFont="1" applyFill="1" applyBorder="1" applyAlignment="1" applyProtection="1">
      <alignment horizontal="left" vertical="center"/>
    </xf>
    <xf numFmtId="0" fontId="8" fillId="0" borderId="23" xfId="0" applyNumberFormat="1" applyFont="1" applyFill="1" applyBorder="1" applyAlignment="1" applyProtection="1">
      <alignment horizontal="center" vertical="center"/>
    </xf>
    <xf numFmtId="0" fontId="8" fillId="0" borderId="89" xfId="0" applyNumberFormat="1" applyFont="1" applyFill="1" applyBorder="1" applyAlignment="1" applyProtection="1">
      <alignment horizontal="center" vertical="center"/>
    </xf>
    <xf numFmtId="0" fontId="8" fillId="0" borderId="85" xfId="0" applyNumberFormat="1" applyFont="1" applyFill="1" applyBorder="1" applyAlignment="1" applyProtection="1">
      <alignment horizontal="center" vertical="center"/>
    </xf>
    <xf numFmtId="0" fontId="8" fillId="0" borderId="88" xfId="0" applyNumberFormat="1" applyFont="1" applyFill="1" applyBorder="1" applyAlignment="1" applyProtection="1">
      <alignment horizontal="center" vertical="center"/>
    </xf>
    <xf numFmtId="3" fontId="8" fillId="0" borderId="7" xfId="0" applyNumberFormat="1" applyFont="1" applyFill="1" applyBorder="1" applyAlignment="1" applyProtection="1">
      <alignment vertical="center" wrapText="1"/>
    </xf>
    <xf numFmtId="3" fontId="8" fillId="0" borderId="29" xfId="0" applyNumberFormat="1" applyFont="1" applyFill="1" applyBorder="1" applyAlignment="1" applyProtection="1">
      <alignment vertical="center" wrapText="1"/>
    </xf>
    <xf numFmtId="3" fontId="8" fillId="0" borderId="83" xfId="0" applyNumberFormat="1" applyFont="1" applyFill="1" applyBorder="1" applyAlignment="1" applyProtection="1">
      <alignment vertical="center" wrapText="1"/>
    </xf>
    <xf numFmtId="0" fontId="8" fillId="0" borderId="84" xfId="0" applyNumberFormat="1" applyFont="1" applyFill="1" applyBorder="1" applyAlignment="1" applyProtection="1">
      <alignment horizontal="center" vertical="center"/>
    </xf>
    <xf numFmtId="0" fontId="8" fillId="0" borderId="86" xfId="0" applyNumberFormat="1" applyFont="1" applyFill="1" applyBorder="1" applyAlignment="1" applyProtection="1">
      <alignment horizontal="center" vertical="center"/>
    </xf>
    <xf numFmtId="0" fontId="8" fillId="0" borderId="81" xfId="0" applyNumberFormat="1" applyFont="1" applyFill="1" applyBorder="1" applyAlignment="1" applyProtection="1">
      <alignment horizontal="center" vertical="center"/>
    </xf>
    <xf numFmtId="3" fontId="8" fillId="0" borderId="7" xfId="0" applyNumberFormat="1" applyFont="1" applyBorder="1" applyAlignment="1">
      <alignment horizontal="left" vertical="center"/>
    </xf>
    <xf numFmtId="3" fontId="8" fillId="0" borderId="29" xfId="0" applyNumberFormat="1" applyFont="1" applyBorder="1" applyAlignment="1">
      <alignment horizontal="left" vertical="center"/>
    </xf>
    <xf numFmtId="3" fontId="8" fillId="0" borderId="83" xfId="0" applyNumberFormat="1" applyFont="1" applyBorder="1" applyAlignment="1">
      <alignment horizontal="left" vertical="center"/>
    </xf>
    <xf numFmtId="0" fontId="8" fillId="0" borderId="21" xfId="0" applyNumberFormat="1" applyFont="1" applyFill="1" applyBorder="1" applyAlignment="1" applyProtection="1">
      <alignment horizontal="center" vertical="center"/>
    </xf>
    <xf numFmtId="0" fontId="8" fillId="0" borderId="23" xfId="0" applyNumberFormat="1" applyFont="1" applyFill="1" applyBorder="1" applyAlignment="1" applyProtection="1">
      <alignment horizontal="center" vertical="center" wrapText="1"/>
    </xf>
    <xf numFmtId="3" fontId="8" fillId="0" borderId="7" xfId="0" applyNumberFormat="1" applyFont="1" applyFill="1" applyBorder="1" applyAlignment="1" applyProtection="1">
      <alignment horizontal="left" vertical="center"/>
    </xf>
    <xf numFmtId="3" fontId="8" fillId="0" borderId="29" xfId="0" applyNumberFormat="1" applyFont="1" applyFill="1" applyBorder="1" applyAlignment="1" applyProtection="1">
      <alignment horizontal="left" vertical="center"/>
    </xf>
    <xf numFmtId="3" fontId="8" fillId="0" borderId="83" xfId="0" applyNumberFormat="1" applyFont="1" applyFill="1" applyBorder="1" applyAlignment="1" applyProtection="1">
      <alignment horizontal="left" vertical="center"/>
    </xf>
    <xf numFmtId="0" fontId="16" fillId="0" borderId="0" xfId="0" applyNumberFormat="1" applyFont="1" applyAlignment="1">
      <alignment horizontal="left" vertical="center"/>
    </xf>
    <xf numFmtId="0" fontId="7" fillId="0" borderId="0" xfId="0" applyNumberFormat="1" applyFont="1" applyFill="1" applyBorder="1" applyAlignment="1" applyProtection="1">
      <alignment horizontal="center" vertical="center"/>
    </xf>
    <xf numFmtId="3" fontId="8" fillId="0" borderId="90" xfId="0" applyNumberFormat="1" applyFont="1" applyFill="1" applyBorder="1" applyAlignment="1" applyProtection="1">
      <alignment vertical="center"/>
    </xf>
    <xf numFmtId="3" fontId="8" fillId="0" borderId="91" xfId="0" applyNumberFormat="1" applyFont="1" applyFill="1" applyBorder="1" applyAlignment="1" applyProtection="1">
      <alignment vertical="center"/>
    </xf>
    <xf numFmtId="0" fontId="8" fillId="0" borderId="92" xfId="0" applyNumberFormat="1" applyFont="1" applyFill="1" applyBorder="1" applyAlignment="1" applyProtection="1">
      <alignment horizontal="center" vertical="center"/>
    </xf>
    <xf numFmtId="0" fontId="8" fillId="0" borderId="93" xfId="0" applyNumberFormat="1" applyFont="1" applyFill="1" applyBorder="1" applyAlignment="1" applyProtection="1">
      <alignment horizontal="center" vertical="center"/>
    </xf>
    <xf numFmtId="0" fontId="8" fillId="0" borderId="94" xfId="0" applyNumberFormat="1" applyFont="1" applyFill="1" applyBorder="1" applyAlignment="1" applyProtection="1">
      <alignment horizontal="center" vertical="center"/>
    </xf>
    <xf numFmtId="0" fontId="7" fillId="0" borderId="76" xfId="0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77" xfId="0" applyNumberFormat="1" applyFont="1" applyFill="1" applyBorder="1" applyAlignment="1" applyProtection="1">
      <alignment horizontal="center" vertical="center"/>
    </xf>
    <xf numFmtId="0" fontId="7" fillId="0" borderId="37" xfId="0" applyNumberFormat="1" applyFont="1" applyFill="1" applyBorder="1" applyAlignment="1" applyProtection="1">
      <alignment horizontal="center" vertical="center"/>
    </xf>
    <xf numFmtId="0" fontId="8" fillId="0" borderId="75" xfId="0" applyNumberFormat="1" applyFont="1" applyFill="1" applyBorder="1" applyAlignment="1" applyProtection="1">
      <alignment horizontal="center" vertical="center"/>
    </xf>
    <xf numFmtId="0" fontId="8" fillId="0" borderId="33" xfId="0" applyNumberFormat="1" applyFont="1" applyFill="1" applyBorder="1" applyAlignment="1" applyProtection="1">
      <alignment horizontal="left" vertical="center"/>
    </xf>
    <xf numFmtId="0" fontId="8" fillId="0" borderId="51" xfId="0" applyNumberFormat="1" applyFont="1" applyFill="1" applyBorder="1" applyAlignment="1">
      <alignment horizontal="center" vertical="center"/>
    </xf>
    <xf numFmtId="3" fontId="8" fillId="0" borderId="51" xfId="1" applyNumberFormat="1" applyFont="1" applyFill="1" applyBorder="1" applyAlignment="1">
      <alignment vertical="center"/>
    </xf>
    <xf numFmtId="43" fontId="8" fillId="0" borderId="51" xfId="3" applyNumberFormat="1" applyFont="1" applyFill="1" applyBorder="1" applyAlignment="1">
      <alignment vertical="center"/>
    </xf>
  </cellXfs>
  <cellStyles count="4">
    <cellStyle name="백분율" xfId="3" builtinId="5"/>
    <cellStyle name="쉼표 [0]" xfId="1" builtinId="6"/>
    <cellStyle name="표준" xfId="0" builtinId="0"/>
    <cellStyle name="표준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4"/>
  <sheetViews>
    <sheetView view="pageBreakPreview" zoomScale="80" zoomScaleSheetLayoutView="80" workbookViewId="0">
      <selection activeCell="A7" sqref="A7"/>
    </sheetView>
  </sheetViews>
  <sheetFormatPr defaultRowHeight="13.5" x14ac:dyDescent="0.15"/>
  <cols>
    <col min="1" max="1" width="121.44140625" customWidth="1"/>
  </cols>
  <sheetData>
    <row r="1" spans="1:1" ht="84.75" customHeight="1" x14ac:dyDescent="0.15">
      <c r="A1" s="1"/>
    </row>
    <row r="2" spans="1:1" ht="30" customHeight="1" x14ac:dyDescent="0.15">
      <c r="A2" s="44" t="s">
        <v>206</v>
      </c>
    </row>
    <row r="3" spans="1:1" ht="30" customHeight="1" x14ac:dyDescent="0.4">
      <c r="A3" s="45" t="s">
        <v>207</v>
      </c>
    </row>
    <row r="4" spans="1:1" ht="30" customHeight="1" x14ac:dyDescent="0.15">
      <c r="A4" s="2"/>
    </row>
    <row r="5" spans="1:1" ht="30" customHeight="1" x14ac:dyDescent="0.15">
      <c r="A5" s="2"/>
    </row>
    <row r="6" spans="1:1" ht="231" customHeight="1" x14ac:dyDescent="0.3">
      <c r="A6" s="64" t="s">
        <v>204</v>
      </c>
    </row>
    <row r="7" spans="1:1" ht="217.5" customHeight="1" x14ac:dyDescent="0.15">
      <c r="A7" s="2"/>
    </row>
    <row r="8" spans="1:1" ht="30" customHeight="1" x14ac:dyDescent="0.15">
      <c r="A8" s="3" t="s">
        <v>49</v>
      </c>
    </row>
    <row r="9" spans="1:1" ht="30" customHeight="1" x14ac:dyDescent="0.15">
      <c r="A9" s="4" t="s">
        <v>205</v>
      </c>
    </row>
    <row r="10" spans="1:1" x14ac:dyDescent="0.15">
      <c r="A10" s="1"/>
    </row>
    <row r="11" spans="1:1" ht="32.25" x14ac:dyDescent="0.15">
      <c r="A11" s="44"/>
    </row>
    <row r="12" spans="1:1" x14ac:dyDescent="0.15">
      <c r="A12" s="5"/>
    </row>
    <row r="13" spans="1:1" x14ac:dyDescent="0.15">
      <c r="A13" s="5"/>
    </row>
    <row r="14" spans="1:1" x14ac:dyDescent="0.15">
      <c r="A14" s="5"/>
    </row>
  </sheetData>
  <phoneticPr fontId="19" type="noConversion"/>
  <pageMargins left="0.74750000238418579" right="0.74750000238418579" top="0.98416668176651001" bottom="0.98416668176651001" header="0.51138889789581299" footer="0.51138889789581299"/>
  <pageSetup paperSize="9" scale="80" firstPageNumber="183" orientation="portrait" useFirstPageNumber="1" r:id="rId1"/>
  <rowBreaks count="1" manualBreakCount="1">
    <brk id="13" max="104857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0"/>
  <sheetViews>
    <sheetView tabSelected="1" topLeftCell="A13" zoomScaleNormal="100" zoomScaleSheetLayoutView="100" workbookViewId="0">
      <selection activeCell="A20" sqref="A20"/>
    </sheetView>
  </sheetViews>
  <sheetFormatPr defaultRowHeight="13.5" x14ac:dyDescent="0.15"/>
  <cols>
    <col min="1" max="1" width="71.77734375" customWidth="1"/>
  </cols>
  <sheetData>
    <row r="1" spans="1:1" ht="30" customHeight="1" x14ac:dyDescent="0.3">
      <c r="A1" s="55" t="s">
        <v>61</v>
      </c>
    </row>
    <row r="2" spans="1:1" ht="30" customHeight="1" x14ac:dyDescent="0.15">
      <c r="A2" s="56"/>
    </row>
    <row r="3" spans="1:1" ht="30" customHeight="1" x14ac:dyDescent="0.15">
      <c r="A3" s="57" t="s">
        <v>208</v>
      </c>
    </row>
    <row r="4" spans="1:1" ht="30" customHeight="1" x14ac:dyDescent="0.15">
      <c r="A4" s="57"/>
    </row>
    <row r="5" spans="1:1" ht="30" customHeight="1" x14ac:dyDescent="0.15">
      <c r="A5" s="210" t="s">
        <v>242</v>
      </c>
    </row>
    <row r="6" spans="1:1" ht="30" customHeight="1" x14ac:dyDescent="0.15">
      <c r="A6" s="57"/>
    </row>
    <row r="7" spans="1:1" ht="30" customHeight="1" x14ac:dyDescent="0.15">
      <c r="A7" s="57" t="s">
        <v>0</v>
      </c>
    </row>
    <row r="8" spans="1:1" ht="30" customHeight="1" x14ac:dyDescent="0.15">
      <c r="A8" s="57"/>
    </row>
    <row r="9" spans="1:1" ht="30" customHeight="1" x14ac:dyDescent="0.15">
      <c r="A9" s="57" t="s">
        <v>97</v>
      </c>
    </row>
    <row r="10" spans="1:1" ht="30" customHeight="1" x14ac:dyDescent="0.15">
      <c r="A10" s="57"/>
    </row>
    <row r="11" spans="1:1" ht="30" customHeight="1" x14ac:dyDescent="0.15">
      <c r="A11" s="57" t="s">
        <v>98</v>
      </c>
    </row>
    <row r="12" spans="1:1" ht="30" customHeight="1" x14ac:dyDescent="0.15">
      <c r="A12" s="57"/>
    </row>
    <row r="13" spans="1:1" ht="30" customHeight="1" x14ac:dyDescent="0.15">
      <c r="A13" s="57" t="s">
        <v>106</v>
      </c>
    </row>
    <row r="14" spans="1:1" ht="30" customHeight="1" x14ac:dyDescent="0.15">
      <c r="A14" s="57" t="s">
        <v>107</v>
      </c>
    </row>
    <row r="15" spans="1:1" ht="30" customHeight="1" x14ac:dyDescent="0.15">
      <c r="A15" s="57"/>
    </row>
    <row r="16" spans="1:1" ht="30" customHeight="1" x14ac:dyDescent="0.15">
      <c r="A16" s="57" t="s">
        <v>1</v>
      </c>
    </row>
    <row r="17" spans="1:1" ht="30" customHeight="1" x14ac:dyDescent="0.15">
      <c r="A17" s="56" t="s">
        <v>48</v>
      </c>
    </row>
    <row r="18" spans="1:1" ht="14.25" x14ac:dyDescent="0.15">
      <c r="A18" s="37"/>
    </row>
    <row r="19" spans="1:1" ht="14.25" x14ac:dyDescent="0.15">
      <c r="A19" s="38"/>
    </row>
    <row r="20" spans="1:1" ht="20.25" x14ac:dyDescent="0.25">
      <c r="A20" s="39"/>
    </row>
  </sheetData>
  <phoneticPr fontId="19" type="noConversion"/>
  <pageMargins left="1.1023622047244095" right="0.70866141732283472" top="0.74803149606299213" bottom="0.74803149606299213" header="0.31496062992125984" footer="0.31496062992125984"/>
  <pageSetup paperSize="9" scale="90" orientation="portrait" r:id="rId1"/>
  <headerFooter>
    <oddFooter>&amp;R&amp;"굴림,보통"&amp;9참좋은재가노인돌봄센터(2021.11.30)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4"/>
  <sheetViews>
    <sheetView view="pageBreakPreview" zoomScaleNormal="100" zoomScaleSheetLayoutView="100" workbookViewId="0">
      <selection activeCell="K10" sqref="K10"/>
    </sheetView>
  </sheetViews>
  <sheetFormatPr defaultRowHeight="13.5" x14ac:dyDescent="0.15"/>
  <cols>
    <col min="1" max="1" width="14.88671875" style="11" customWidth="1"/>
    <col min="2" max="2" width="15.88671875" style="11" customWidth="1"/>
    <col min="3" max="5" width="13.77734375" style="11" customWidth="1"/>
  </cols>
  <sheetData>
    <row r="1" spans="1:5" ht="39" customHeight="1" x14ac:dyDescent="0.15">
      <c r="A1" s="368" t="s">
        <v>209</v>
      </c>
      <c r="B1" s="368"/>
      <c r="C1" s="368"/>
      <c r="D1" s="368"/>
      <c r="E1" s="368"/>
    </row>
    <row r="2" spans="1:5" ht="19.5" customHeight="1" x14ac:dyDescent="0.15">
      <c r="A2" s="6"/>
      <c r="B2" s="6"/>
      <c r="C2" s="6"/>
      <c r="D2" s="6"/>
      <c r="E2" s="35" t="s">
        <v>51</v>
      </c>
    </row>
    <row r="3" spans="1:5" ht="21" customHeight="1" x14ac:dyDescent="0.15">
      <c r="A3" s="369" t="s">
        <v>66</v>
      </c>
      <c r="B3" s="370"/>
      <c r="C3" s="370"/>
      <c r="D3" s="370"/>
      <c r="E3" s="371"/>
    </row>
    <row r="4" spans="1:5" ht="21" customHeight="1" x14ac:dyDescent="0.15">
      <c r="A4" s="12" t="s">
        <v>26</v>
      </c>
      <c r="B4" s="13" t="s">
        <v>18</v>
      </c>
      <c r="C4" s="14" t="s">
        <v>210</v>
      </c>
      <c r="D4" s="15" t="s">
        <v>213</v>
      </c>
      <c r="E4" s="16" t="s">
        <v>56</v>
      </c>
    </row>
    <row r="5" spans="1:5" ht="21" customHeight="1" x14ac:dyDescent="0.15">
      <c r="A5" s="372" t="s">
        <v>60</v>
      </c>
      <c r="B5" s="373"/>
      <c r="C5" s="17">
        <f>C6+C7+C8+C9</f>
        <v>443708000</v>
      </c>
      <c r="D5" s="206">
        <f>D6+D7+D8+D9</f>
        <v>460337000</v>
      </c>
      <c r="E5" s="29">
        <f>D5-C5</f>
        <v>16629000</v>
      </c>
    </row>
    <row r="6" spans="1:5" ht="21" customHeight="1" x14ac:dyDescent="0.15">
      <c r="A6" s="40" t="s">
        <v>44</v>
      </c>
      <c r="B6" s="18" t="s">
        <v>44</v>
      </c>
      <c r="C6" s="19">
        <f>세입예산!D6</f>
        <v>24580800</v>
      </c>
      <c r="D6" s="207">
        <f>세입예산!E6</f>
        <v>25716000</v>
      </c>
      <c r="E6" s="20">
        <f>D6-C6</f>
        <v>1135200</v>
      </c>
    </row>
    <row r="7" spans="1:5" ht="21" customHeight="1" x14ac:dyDescent="0.15">
      <c r="A7" s="21" t="s">
        <v>40</v>
      </c>
      <c r="B7" s="18" t="s">
        <v>40</v>
      </c>
      <c r="C7" s="19">
        <f>세입예산!D14</f>
        <v>359797200</v>
      </c>
      <c r="D7" s="207">
        <f>세입예산!E14</f>
        <v>370079200</v>
      </c>
      <c r="E7" s="20">
        <f>D7-C7</f>
        <v>10282000</v>
      </c>
    </row>
    <row r="8" spans="1:5" ht="21" customHeight="1" x14ac:dyDescent="0.15">
      <c r="A8" s="22" t="s">
        <v>4</v>
      </c>
      <c r="B8" s="23" t="s">
        <v>4</v>
      </c>
      <c r="C8" s="24">
        <f>세입예산!D28</f>
        <v>50119927</v>
      </c>
      <c r="D8" s="208">
        <f>세입예산!E28</f>
        <v>55630000</v>
      </c>
      <c r="E8" s="25">
        <f>D8-C8</f>
        <v>5510073</v>
      </c>
    </row>
    <row r="9" spans="1:5" ht="21" customHeight="1" x14ac:dyDescent="0.15">
      <c r="A9" s="58" t="s">
        <v>21</v>
      </c>
      <c r="B9" s="59" t="s">
        <v>21</v>
      </c>
      <c r="C9" s="60">
        <f>세입예산!D32</f>
        <v>9210073</v>
      </c>
      <c r="D9" s="209">
        <f>세입예산!E32</f>
        <v>8911800</v>
      </c>
      <c r="E9" s="26">
        <f>D9-C9</f>
        <v>-298273</v>
      </c>
    </row>
    <row r="10" spans="1:5" ht="21" customHeight="1" x14ac:dyDescent="0.15">
      <c r="A10" s="49"/>
      <c r="B10" s="49"/>
      <c r="C10" s="50"/>
      <c r="D10" s="51"/>
      <c r="E10" s="52"/>
    </row>
    <row r="11" spans="1:5" ht="21" customHeight="1" x14ac:dyDescent="0.15">
      <c r="A11" s="53"/>
      <c r="B11" s="53"/>
      <c r="C11" s="53"/>
      <c r="D11" s="53"/>
      <c r="E11" s="34" t="s">
        <v>51</v>
      </c>
    </row>
    <row r="12" spans="1:5" ht="21" customHeight="1" x14ac:dyDescent="0.15">
      <c r="A12" s="369" t="s">
        <v>65</v>
      </c>
      <c r="B12" s="370"/>
      <c r="C12" s="370"/>
      <c r="D12" s="370"/>
      <c r="E12" s="371"/>
    </row>
    <row r="13" spans="1:5" ht="21" customHeight="1" x14ac:dyDescent="0.15">
      <c r="A13" s="12" t="s">
        <v>26</v>
      </c>
      <c r="B13" s="13" t="s">
        <v>18</v>
      </c>
      <c r="C13" s="14" t="s">
        <v>210</v>
      </c>
      <c r="D13" s="15" t="s">
        <v>213</v>
      </c>
      <c r="E13" s="16" t="s">
        <v>56</v>
      </c>
    </row>
    <row r="14" spans="1:5" ht="21" customHeight="1" x14ac:dyDescent="0.15">
      <c r="A14" s="27" t="s">
        <v>62</v>
      </c>
      <c r="B14" s="28"/>
      <c r="C14" s="17">
        <f>SUM(C15:C23)</f>
        <v>443708000</v>
      </c>
      <c r="D14" s="17">
        <f>SUM(D15:D23)</f>
        <v>460337000</v>
      </c>
      <c r="E14" s="29">
        <f t="shared" ref="E14:E23" si="0">D14-C14</f>
        <v>16629000</v>
      </c>
    </row>
    <row r="15" spans="1:5" ht="21" customHeight="1" x14ac:dyDescent="0.15">
      <c r="A15" s="374" t="s">
        <v>10</v>
      </c>
      <c r="B15" s="30" t="s">
        <v>54</v>
      </c>
      <c r="C15" s="31">
        <f>세출예산!D7</f>
        <v>338421980</v>
      </c>
      <c r="D15" s="31">
        <f>세출예산!E7</f>
        <v>350141530</v>
      </c>
      <c r="E15" s="62">
        <f t="shared" si="0"/>
        <v>11719550</v>
      </c>
    </row>
    <row r="16" spans="1:5" ht="21" customHeight="1" x14ac:dyDescent="0.15">
      <c r="A16" s="374"/>
      <c r="B16" s="30" t="s">
        <v>39</v>
      </c>
      <c r="C16" s="31">
        <f>세출예산!D35</f>
        <v>2600000</v>
      </c>
      <c r="D16" s="31">
        <f>세출예산!E35</f>
        <v>2600000</v>
      </c>
      <c r="E16" s="63">
        <f t="shared" si="0"/>
        <v>0</v>
      </c>
    </row>
    <row r="17" spans="1:5" ht="21" customHeight="1" x14ac:dyDescent="0.15">
      <c r="A17" s="374"/>
      <c r="B17" s="30" t="s">
        <v>58</v>
      </c>
      <c r="C17" s="31">
        <f>세출예산!D39</f>
        <v>44947000</v>
      </c>
      <c r="D17" s="31">
        <f>세출예산!E39</f>
        <v>49247000</v>
      </c>
      <c r="E17" s="63">
        <f t="shared" si="0"/>
        <v>4300000</v>
      </c>
    </row>
    <row r="18" spans="1:5" ht="21" customHeight="1" x14ac:dyDescent="0.15">
      <c r="A18" s="21" t="s">
        <v>43</v>
      </c>
      <c r="B18" s="18" t="s">
        <v>63</v>
      </c>
      <c r="C18" s="31">
        <f>세출예산!D74</f>
        <v>7500000</v>
      </c>
      <c r="D18" s="31">
        <f>세출예산!E74</f>
        <v>7500000</v>
      </c>
      <c r="E18" s="63">
        <f t="shared" si="0"/>
        <v>0</v>
      </c>
    </row>
    <row r="19" spans="1:5" ht="24" customHeight="1" x14ac:dyDescent="0.15">
      <c r="A19" s="67" t="s">
        <v>19</v>
      </c>
      <c r="B19" s="61" t="s">
        <v>94</v>
      </c>
      <c r="C19" s="32">
        <f>세출예산!D79</f>
        <v>8700000</v>
      </c>
      <c r="D19" s="32">
        <f>세출예산!E79</f>
        <v>9350000</v>
      </c>
      <c r="E19" s="63">
        <f t="shared" si="0"/>
        <v>650000</v>
      </c>
    </row>
    <row r="20" spans="1:5" ht="21" customHeight="1" x14ac:dyDescent="0.15">
      <c r="A20" s="54" t="s">
        <v>11</v>
      </c>
      <c r="B20" s="18" t="s">
        <v>11</v>
      </c>
      <c r="C20" s="32">
        <f>세출예산!D92</f>
        <v>8000000</v>
      </c>
      <c r="D20" s="32">
        <f>세출예산!E92</f>
        <v>8000000</v>
      </c>
      <c r="E20" s="63">
        <f t="shared" si="0"/>
        <v>0</v>
      </c>
    </row>
    <row r="21" spans="1:5" ht="21" customHeight="1" x14ac:dyDescent="0.15">
      <c r="A21" s="48" t="s">
        <v>17</v>
      </c>
      <c r="B21" s="18" t="s">
        <v>17</v>
      </c>
      <c r="C21" s="32">
        <f>세출예산!D102</f>
        <v>1000000</v>
      </c>
      <c r="D21" s="32">
        <f>세출예산!E102</f>
        <v>1000000</v>
      </c>
      <c r="E21" s="63">
        <f t="shared" si="0"/>
        <v>0</v>
      </c>
    </row>
    <row r="22" spans="1:5" ht="21" customHeight="1" x14ac:dyDescent="0.15">
      <c r="A22" s="47" t="s">
        <v>8</v>
      </c>
      <c r="B22" s="23" t="s">
        <v>8</v>
      </c>
      <c r="C22" s="32">
        <f>세출예산!D106</f>
        <v>12539020</v>
      </c>
      <c r="D22" s="32">
        <f>세출예산!E105</f>
        <v>12498470</v>
      </c>
      <c r="E22" s="63">
        <f t="shared" si="0"/>
        <v>-40550</v>
      </c>
    </row>
    <row r="23" spans="1:5" ht="27" customHeight="1" x14ac:dyDescent="0.15">
      <c r="A23" s="70" t="s">
        <v>96</v>
      </c>
      <c r="B23" s="69" t="s">
        <v>95</v>
      </c>
      <c r="C23" s="33">
        <f>세출예산!D109</f>
        <v>20000000</v>
      </c>
      <c r="D23" s="33">
        <f>세출예산!E109</f>
        <v>20000000</v>
      </c>
      <c r="E23" s="36">
        <f t="shared" si="0"/>
        <v>0</v>
      </c>
    </row>
    <row r="24" spans="1:5" x14ac:dyDescent="0.15">
      <c r="E24" s="358"/>
    </row>
  </sheetData>
  <mergeCells count="5">
    <mergeCell ref="A1:E1"/>
    <mergeCell ref="A3:E3"/>
    <mergeCell ref="A5:B5"/>
    <mergeCell ref="A12:E12"/>
    <mergeCell ref="A15:A17"/>
  </mergeCells>
  <phoneticPr fontId="19" type="noConversion"/>
  <pageMargins left="0.70866141732283472" right="0.70866141732283472" top="0.74803149606299213" bottom="0.74803149606299213" header="0.31496062992125984" footer="0.31496062992125984"/>
  <pageSetup paperSize="9" firstPageNumber="2" orientation="portrait" useFirstPageNumber="1" r:id="rId1"/>
  <headerFooter>
    <oddFooter>&amp;R&amp;"굴림,보통"&amp;9참좋은재가노인돌봄센터(2021.11.30)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40"/>
  <sheetViews>
    <sheetView showGridLines="0" view="pageBreakPreview" zoomScaleNormal="100" zoomScaleSheetLayoutView="100" workbookViewId="0">
      <pane ySplit="4" topLeftCell="A35" activePane="bottomLeft" state="frozen"/>
      <selection pane="bottomLeft" activeCell="D41" sqref="D41"/>
    </sheetView>
  </sheetViews>
  <sheetFormatPr defaultRowHeight="13.5" x14ac:dyDescent="0.15"/>
  <cols>
    <col min="1" max="1" width="8.77734375" style="291" customWidth="1"/>
    <col min="2" max="2" width="9" style="291" customWidth="1"/>
    <col min="3" max="3" width="14.77734375" style="291" customWidth="1"/>
    <col min="4" max="5" width="11.21875" style="291" customWidth="1"/>
    <col min="6" max="6" width="11.44140625" style="291" customWidth="1"/>
    <col min="7" max="7" width="8.21875" style="292" customWidth="1"/>
    <col min="8" max="8" width="23" style="291" customWidth="1"/>
    <col min="9" max="9" width="10" style="291" customWidth="1"/>
    <col min="10" max="11" width="2.88671875" style="291" customWidth="1"/>
    <col min="12" max="12" width="3.33203125" style="291" customWidth="1"/>
    <col min="13" max="13" width="2.5546875" style="291" customWidth="1"/>
    <col min="14" max="16" width="2.88671875" style="291" customWidth="1"/>
    <col min="17" max="17" width="10.33203125" style="291" customWidth="1"/>
    <col min="18" max="18" width="10.109375" style="291" bestFit="1" customWidth="1"/>
    <col min="19" max="19" width="10.44140625" bestFit="1" customWidth="1"/>
    <col min="22" max="22" width="9.88671875" style="357" bestFit="1" customWidth="1"/>
  </cols>
  <sheetData>
    <row r="1" spans="1:22" s="71" customFormat="1" ht="20.100000000000001" customHeight="1" x14ac:dyDescent="0.15">
      <c r="A1" s="375" t="s">
        <v>215</v>
      </c>
      <c r="B1" s="376"/>
      <c r="C1" s="376"/>
      <c r="D1" s="376"/>
      <c r="E1" s="376"/>
      <c r="F1" s="376"/>
      <c r="G1" s="376"/>
      <c r="H1" s="376"/>
      <c r="I1" s="376"/>
      <c r="J1" s="376"/>
      <c r="K1" s="376"/>
      <c r="L1" s="376"/>
      <c r="M1" s="376"/>
      <c r="N1" s="376"/>
      <c r="O1" s="376"/>
      <c r="P1" s="376"/>
      <c r="Q1" s="295"/>
      <c r="R1" s="225"/>
      <c r="V1" s="357"/>
    </row>
    <row r="2" spans="1:22" s="71" customFormat="1" ht="20.100000000000001" customHeight="1" x14ac:dyDescent="0.15">
      <c r="A2" s="296"/>
      <c r="B2" s="286"/>
      <c r="C2" s="286"/>
      <c r="D2" s="286"/>
      <c r="E2" s="286"/>
      <c r="F2" s="286"/>
      <c r="G2" s="297"/>
      <c r="H2" s="286"/>
      <c r="I2" s="286"/>
      <c r="J2" s="286"/>
      <c r="K2" s="286"/>
      <c r="L2" s="391" t="s">
        <v>67</v>
      </c>
      <c r="M2" s="392"/>
      <c r="N2" s="392"/>
      <c r="O2" s="392"/>
      <c r="P2" s="392"/>
      <c r="Q2" s="393"/>
      <c r="R2" s="225"/>
      <c r="V2" s="357"/>
    </row>
    <row r="3" spans="1:22" s="71" customFormat="1" ht="20.100000000000001" customHeight="1" x14ac:dyDescent="0.15">
      <c r="A3" s="377" t="s">
        <v>34</v>
      </c>
      <c r="B3" s="378"/>
      <c r="C3" s="379"/>
      <c r="D3" s="380" t="s">
        <v>211</v>
      </c>
      <c r="E3" s="380" t="s">
        <v>212</v>
      </c>
      <c r="F3" s="401" t="s">
        <v>56</v>
      </c>
      <c r="G3" s="379"/>
      <c r="H3" s="385" t="s">
        <v>45</v>
      </c>
      <c r="I3" s="386"/>
      <c r="J3" s="386"/>
      <c r="K3" s="386"/>
      <c r="L3" s="386"/>
      <c r="M3" s="386"/>
      <c r="N3" s="386"/>
      <c r="O3" s="386"/>
      <c r="P3" s="386"/>
      <c r="Q3" s="387"/>
      <c r="R3" s="225"/>
      <c r="V3" s="357"/>
    </row>
    <row r="4" spans="1:22" s="71" customFormat="1" ht="20.100000000000001" customHeight="1" thickBot="1" x14ac:dyDescent="0.2">
      <c r="A4" s="72" t="s">
        <v>29</v>
      </c>
      <c r="B4" s="73" t="s">
        <v>22</v>
      </c>
      <c r="C4" s="73" t="s">
        <v>6</v>
      </c>
      <c r="D4" s="381"/>
      <c r="E4" s="381"/>
      <c r="F4" s="151" t="s">
        <v>5</v>
      </c>
      <c r="G4" s="74" t="s">
        <v>25</v>
      </c>
      <c r="H4" s="388"/>
      <c r="I4" s="389"/>
      <c r="J4" s="389"/>
      <c r="K4" s="389"/>
      <c r="L4" s="389"/>
      <c r="M4" s="389"/>
      <c r="N4" s="389"/>
      <c r="O4" s="389"/>
      <c r="P4" s="389"/>
      <c r="Q4" s="390"/>
      <c r="R4" s="225"/>
      <c r="S4" s="335">
        <f>E6+E14</f>
        <v>395795200</v>
      </c>
      <c r="V4" s="357"/>
    </row>
    <row r="5" spans="1:22" s="71" customFormat="1" ht="20.100000000000001" customHeight="1" thickTop="1" x14ac:dyDescent="0.15">
      <c r="A5" s="394" t="s">
        <v>33</v>
      </c>
      <c r="B5" s="395"/>
      <c r="C5" s="396"/>
      <c r="D5" s="75">
        <f>D6+D14+D28+D32</f>
        <v>443708000</v>
      </c>
      <c r="E5" s="154">
        <f>E6+E14+E28+E32</f>
        <v>460337000</v>
      </c>
      <c r="F5" s="162">
        <f>E5-D5</f>
        <v>16629000</v>
      </c>
      <c r="G5" s="76">
        <f>E5/D5*100</f>
        <v>103.74773499688985</v>
      </c>
      <c r="H5" s="77"/>
      <c r="I5" s="78"/>
      <c r="J5" s="78"/>
      <c r="K5" s="78"/>
      <c r="L5" s="78"/>
      <c r="M5" s="78"/>
      <c r="N5" s="78"/>
      <c r="O5" s="78"/>
      <c r="P5" s="79"/>
      <c r="Q5" s="80"/>
      <c r="R5" s="225"/>
      <c r="V5" s="357"/>
    </row>
    <row r="6" spans="1:22" s="71" customFormat="1" ht="20.100000000000001" customHeight="1" x14ac:dyDescent="0.15">
      <c r="A6" s="382" t="s">
        <v>70</v>
      </c>
      <c r="B6" s="397"/>
      <c r="C6" s="384"/>
      <c r="D6" s="81">
        <f>D7</f>
        <v>24580800</v>
      </c>
      <c r="E6" s="155">
        <f>E7</f>
        <v>25716000</v>
      </c>
      <c r="F6" s="81">
        <f>E6-D6</f>
        <v>1135200</v>
      </c>
      <c r="G6" s="76">
        <f>E6/D6*100</f>
        <v>104.61823862526852</v>
      </c>
      <c r="H6" s="82"/>
      <c r="I6" s="83"/>
      <c r="J6" s="83"/>
      <c r="K6" s="83"/>
      <c r="L6" s="83"/>
      <c r="M6" s="83"/>
      <c r="N6" s="83"/>
      <c r="O6" s="83"/>
      <c r="P6" s="84"/>
      <c r="Q6" s="85"/>
      <c r="R6" s="225"/>
      <c r="V6" s="357"/>
    </row>
    <row r="7" spans="1:22" s="71" customFormat="1" ht="20.100000000000001" customHeight="1" x14ac:dyDescent="0.15">
      <c r="A7" s="398"/>
      <c r="B7" s="399" t="s">
        <v>71</v>
      </c>
      <c r="C7" s="384"/>
      <c r="D7" s="86">
        <f>D8</f>
        <v>24580800</v>
      </c>
      <c r="E7" s="156">
        <f>E8</f>
        <v>25716000</v>
      </c>
      <c r="F7" s="81">
        <f>E7-D7</f>
        <v>1135200</v>
      </c>
      <c r="G7" s="76">
        <f>E7/D7*100</f>
        <v>104.61823862526852</v>
      </c>
      <c r="H7" s="82"/>
      <c r="I7" s="83"/>
      <c r="J7" s="83"/>
      <c r="K7" s="83"/>
      <c r="L7" s="83"/>
      <c r="M7" s="83"/>
      <c r="N7" s="83"/>
      <c r="O7" s="83"/>
      <c r="P7" s="84"/>
      <c r="Q7" s="85"/>
      <c r="R7" s="225"/>
      <c r="V7" s="357"/>
    </row>
    <row r="8" spans="1:22" s="71" customFormat="1" ht="20.100000000000001" customHeight="1" x14ac:dyDescent="0.15">
      <c r="A8" s="398"/>
      <c r="B8" s="400"/>
      <c r="C8" s="219" t="s">
        <v>72</v>
      </c>
      <c r="D8" s="87">
        <v>24580800</v>
      </c>
      <c r="E8" s="157">
        <f>SUM(Q9:Q12)</f>
        <v>25716000</v>
      </c>
      <c r="F8" s="160">
        <f>E8-D8</f>
        <v>1135200</v>
      </c>
      <c r="G8" s="161">
        <f>E8/D8*100</f>
        <v>104.61823862526852</v>
      </c>
      <c r="H8" s="89" t="s">
        <v>44</v>
      </c>
      <c r="I8" s="90"/>
      <c r="J8" s="90"/>
      <c r="K8" s="90"/>
      <c r="L8" s="90"/>
      <c r="M8" s="90"/>
      <c r="N8" s="90"/>
      <c r="O8" s="90"/>
      <c r="P8" s="91"/>
      <c r="Q8" s="92"/>
      <c r="R8" s="225"/>
      <c r="V8" s="357"/>
    </row>
    <row r="9" spans="1:22" s="71" customFormat="1" ht="20.100000000000001" customHeight="1" x14ac:dyDescent="0.15">
      <c r="A9" s="398"/>
      <c r="B9" s="400"/>
      <c r="C9" s="218"/>
      <c r="D9" s="111"/>
      <c r="E9" s="93"/>
      <c r="F9" s="94"/>
      <c r="G9" s="95"/>
      <c r="H9" s="163" t="s">
        <v>111</v>
      </c>
      <c r="I9" s="144">
        <v>151200</v>
      </c>
      <c r="J9" s="144" t="s">
        <v>20</v>
      </c>
      <c r="K9" s="144" t="s">
        <v>27</v>
      </c>
      <c r="L9" s="144">
        <v>11</v>
      </c>
      <c r="M9" s="144" t="s">
        <v>28</v>
      </c>
      <c r="N9" s="144" t="s">
        <v>14</v>
      </c>
      <c r="O9" s="144">
        <v>12</v>
      </c>
      <c r="P9" s="172" t="s">
        <v>23</v>
      </c>
      <c r="Q9" s="164">
        <f>I9*L9*O9</f>
        <v>19958400</v>
      </c>
      <c r="R9" s="225"/>
      <c r="S9" s="71">
        <v>7560</v>
      </c>
      <c r="T9" s="71">
        <v>20</v>
      </c>
      <c r="U9" s="71">
        <f>S9*T9</f>
        <v>151200</v>
      </c>
      <c r="V9" s="359">
        <v>0.15</v>
      </c>
    </row>
    <row r="10" spans="1:22" s="71" customFormat="1" ht="20.100000000000001" customHeight="1" x14ac:dyDescent="0.15">
      <c r="A10" s="398"/>
      <c r="B10" s="400"/>
      <c r="C10" s="218"/>
      <c r="D10" s="99"/>
      <c r="E10" s="158"/>
      <c r="F10" s="94"/>
      <c r="G10" s="95"/>
      <c r="H10" s="163" t="s">
        <v>112</v>
      </c>
      <c r="I10" s="144">
        <v>90600</v>
      </c>
      <c r="J10" s="144" t="s">
        <v>20</v>
      </c>
      <c r="K10" s="144" t="s">
        <v>27</v>
      </c>
      <c r="L10" s="171">
        <v>1</v>
      </c>
      <c r="M10" s="144" t="s">
        <v>28</v>
      </c>
      <c r="N10" s="144" t="s">
        <v>14</v>
      </c>
      <c r="O10" s="144">
        <v>12</v>
      </c>
      <c r="P10" s="172" t="s">
        <v>23</v>
      </c>
      <c r="Q10" s="164">
        <f>I10*L10*O10</f>
        <v>1087200</v>
      </c>
      <c r="R10" s="225"/>
      <c r="S10" s="71">
        <v>4530</v>
      </c>
      <c r="T10" s="71">
        <f>T9*S10</f>
        <v>90600</v>
      </c>
      <c r="V10" s="359">
        <v>0.09</v>
      </c>
    </row>
    <row r="11" spans="1:22" s="71" customFormat="1" ht="20.100000000000001" customHeight="1" x14ac:dyDescent="0.15">
      <c r="A11" s="398"/>
      <c r="B11" s="400"/>
      <c r="C11" s="218"/>
      <c r="D11" s="111"/>
      <c r="E11" s="93"/>
      <c r="F11" s="94"/>
      <c r="G11" s="100"/>
      <c r="H11" s="163" t="s">
        <v>113</v>
      </c>
      <c r="I11" s="144">
        <v>60400</v>
      </c>
      <c r="J11" s="144" t="s">
        <v>20</v>
      </c>
      <c r="K11" s="144" t="s">
        <v>27</v>
      </c>
      <c r="L11" s="171">
        <v>6</v>
      </c>
      <c r="M11" s="144" t="s">
        <v>28</v>
      </c>
      <c r="N11" s="144" t="s">
        <v>14</v>
      </c>
      <c r="O11" s="144">
        <v>12</v>
      </c>
      <c r="P11" s="172" t="s">
        <v>23</v>
      </c>
      <c r="Q11" s="164">
        <f>I11*L11*O11</f>
        <v>4348800</v>
      </c>
      <c r="R11" s="225"/>
      <c r="S11" s="71">
        <v>3020</v>
      </c>
      <c r="T11" s="71">
        <f>S11*T9</f>
        <v>60400</v>
      </c>
      <c r="V11" s="359">
        <v>0.06</v>
      </c>
    </row>
    <row r="12" spans="1:22" s="71" customFormat="1" ht="20.100000000000001" customHeight="1" x14ac:dyDescent="0.15">
      <c r="A12" s="398"/>
      <c r="B12" s="400"/>
      <c r="C12" s="218"/>
      <c r="D12" s="111"/>
      <c r="E12" s="93"/>
      <c r="F12" s="94"/>
      <c r="G12" s="100"/>
      <c r="H12" s="163" t="s">
        <v>114</v>
      </c>
      <c r="I12" s="144">
        <v>26800</v>
      </c>
      <c r="J12" s="144" t="s">
        <v>20</v>
      </c>
      <c r="K12" s="144" t="s">
        <v>27</v>
      </c>
      <c r="L12" s="144">
        <v>1</v>
      </c>
      <c r="M12" s="144" t="s">
        <v>28</v>
      </c>
      <c r="N12" s="144" t="s">
        <v>14</v>
      </c>
      <c r="O12" s="144">
        <v>12</v>
      </c>
      <c r="P12" s="172" t="s">
        <v>23</v>
      </c>
      <c r="Q12" s="164">
        <f>I12*L12*O12</f>
        <v>321600</v>
      </c>
      <c r="R12" s="225"/>
      <c r="S12" s="71">
        <v>1340</v>
      </c>
      <c r="T12" s="71">
        <f>S12*T9</f>
        <v>26800</v>
      </c>
      <c r="V12" s="357" t="s">
        <v>219</v>
      </c>
    </row>
    <row r="13" spans="1:22" s="71" customFormat="1" ht="20.100000000000001" customHeight="1" x14ac:dyDescent="0.15">
      <c r="A13" s="398"/>
      <c r="B13" s="400"/>
      <c r="C13" s="218"/>
      <c r="D13" s="101"/>
      <c r="E13" s="159"/>
      <c r="F13" s="102"/>
      <c r="G13" s="103"/>
      <c r="H13" s="173" t="s">
        <v>189</v>
      </c>
      <c r="I13" s="149"/>
      <c r="J13" s="144"/>
      <c r="K13" s="144"/>
      <c r="L13" s="149"/>
      <c r="M13" s="144"/>
      <c r="N13" s="149"/>
      <c r="O13" s="149"/>
      <c r="P13" s="174"/>
      <c r="Q13" s="175"/>
      <c r="R13" s="225"/>
      <c r="V13" s="357"/>
    </row>
    <row r="14" spans="1:22" s="71" customFormat="1" ht="20.100000000000001" customHeight="1" x14ac:dyDescent="0.15">
      <c r="A14" s="383" t="s">
        <v>73</v>
      </c>
      <c r="B14" s="374"/>
      <c r="C14" s="374"/>
      <c r="D14" s="105">
        <f>D15</f>
        <v>359797200</v>
      </c>
      <c r="E14" s="304">
        <f>E15</f>
        <v>370079200</v>
      </c>
      <c r="F14" s="81">
        <f>E14-D14</f>
        <v>10282000</v>
      </c>
      <c r="G14" s="76">
        <f>E14/D14*100</f>
        <v>102.85772096058557</v>
      </c>
      <c r="H14" s="173"/>
      <c r="I14" s="149"/>
      <c r="J14" s="169"/>
      <c r="K14" s="169"/>
      <c r="L14" s="169"/>
      <c r="M14" s="169"/>
      <c r="N14" s="149"/>
      <c r="O14" s="149"/>
      <c r="P14" s="174"/>
      <c r="Q14" s="198"/>
      <c r="R14" s="225"/>
      <c r="V14" s="357"/>
    </row>
    <row r="15" spans="1:22" s="71" customFormat="1" ht="20.100000000000001" customHeight="1" x14ac:dyDescent="0.15">
      <c r="A15" s="106"/>
      <c r="B15" s="402" t="s">
        <v>73</v>
      </c>
      <c r="C15" s="384"/>
      <c r="D15" s="101">
        <f>D16+D26</f>
        <v>359797200</v>
      </c>
      <c r="E15" s="159">
        <f>E16+E26</f>
        <v>370079200</v>
      </c>
      <c r="F15" s="101">
        <f>F16+F26</f>
        <v>10282000</v>
      </c>
      <c r="G15" s="305">
        <f>E15/D15*100</f>
        <v>102.85772096058557</v>
      </c>
      <c r="H15" s="173"/>
      <c r="I15" s="149"/>
      <c r="J15" s="169"/>
      <c r="K15" s="169"/>
      <c r="L15" s="169"/>
      <c r="M15" s="169"/>
      <c r="N15" s="149"/>
      <c r="O15" s="149"/>
      <c r="P15" s="174"/>
      <c r="Q15" s="198"/>
      <c r="R15" s="225"/>
      <c r="U15" s="71">
        <v>42840</v>
      </c>
      <c r="V15" s="357"/>
    </row>
    <row r="16" spans="1:22" s="71" customFormat="1" ht="20.100000000000001" customHeight="1" x14ac:dyDescent="0.15">
      <c r="A16" s="106"/>
      <c r="B16" s="107"/>
      <c r="C16" s="218" t="s">
        <v>52</v>
      </c>
      <c r="D16" s="87">
        <v>329657200</v>
      </c>
      <c r="E16" s="157">
        <f>Q16+Q22+Q24</f>
        <v>337079200</v>
      </c>
      <c r="F16" s="88">
        <f>E16-D16</f>
        <v>7422000</v>
      </c>
      <c r="G16" s="306">
        <f>E16/D16*100</f>
        <v>102.25142966693888</v>
      </c>
      <c r="H16" s="184" t="s">
        <v>120</v>
      </c>
      <c r="I16" s="185"/>
      <c r="J16" s="185"/>
      <c r="K16" s="185"/>
      <c r="L16" s="185"/>
      <c r="M16" s="185"/>
      <c r="N16" s="185"/>
      <c r="O16" s="185"/>
      <c r="P16" s="186"/>
      <c r="Q16" s="307">
        <f>SUM(Q17:Q21)</f>
        <v>330439200</v>
      </c>
      <c r="R16" s="225"/>
      <c r="U16" s="71">
        <v>20</v>
      </c>
      <c r="V16" s="357">
        <f>U15*U16</f>
        <v>856800</v>
      </c>
    </row>
    <row r="17" spans="1:22" s="71" customFormat="1" ht="20.100000000000001" customHeight="1" x14ac:dyDescent="0.15">
      <c r="A17" s="106"/>
      <c r="B17" s="107"/>
      <c r="C17" s="218"/>
      <c r="D17" s="111"/>
      <c r="E17" s="93"/>
      <c r="F17" s="94"/>
      <c r="G17" s="95"/>
      <c r="H17" s="163" t="s">
        <v>115</v>
      </c>
      <c r="I17" s="144">
        <v>856800</v>
      </c>
      <c r="J17" s="144" t="s">
        <v>20</v>
      </c>
      <c r="K17" s="144" t="s">
        <v>14</v>
      </c>
      <c r="L17" s="144">
        <v>11</v>
      </c>
      <c r="M17" s="144" t="s">
        <v>28</v>
      </c>
      <c r="N17" s="144" t="s">
        <v>14</v>
      </c>
      <c r="O17" s="144">
        <v>12</v>
      </c>
      <c r="P17" s="172" t="s">
        <v>23</v>
      </c>
      <c r="Q17" s="164">
        <f t="shared" ref="Q17:Q21" si="0">I17*L17*O17</f>
        <v>113097600</v>
      </c>
      <c r="R17" s="225"/>
      <c r="V17" s="357"/>
    </row>
    <row r="18" spans="1:22" s="71" customFormat="1" ht="20.100000000000001" customHeight="1" x14ac:dyDescent="0.15">
      <c r="A18" s="106"/>
      <c r="B18" s="107"/>
      <c r="C18" s="218"/>
      <c r="D18" s="111"/>
      <c r="E18" s="93"/>
      <c r="F18" s="94"/>
      <c r="G18" s="95"/>
      <c r="H18" s="163" t="s">
        <v>116</v>
      </c>
      <c r="I18" s="144">
        <v>917400</v>
      </c>
      <c r="J18" s="144" t="s">
        <v>20</v>
      </c>
      <c r="K18" s="144" t="s">
        <v>14</v>
      </c>
      <c r="L18" s="171">
        <v>1</v>
      </c>
      <c r="M18" s="144" t="s">
        <v>28</v>
      </c>
      <c r="N18" s="144" t="s">
        <v>14</v>
      </c>
      <c r="O18" s="144">
        <v>12</v>
      </c>
      <c r="P18" s="172" t="s">
        <v>23</v>
      </c>
      <c r="Q18" s="164">
        <f t="shared" si="0"/>
        <v>11008800</v>
      </c>
      <c r="R18" s="225"/>
      <c r="U18" s="71">
        <v>45870</v>
      </c>
      <c r="V18" s="357"/>
    </row>
    <row r="19" spans="1:22" s="71" customFormat="1" ht="20.100000000000001" customHeight="1" x14ac:dyDescent="0.15">
      <c r="A19" s="106"/>
      <c r="B19" s="107"/>
      <c r="C19" s="218"/>
      <c r="D19" s="111"/>
      <c r="E19" s="93"/>
      <c r="F19" s="94"/>
      <c r="G19" s="95"/>
      <c r="H19" s="163" t="s">
        <v>117</v>
      </c>
      <c r="I19" s="144">
        <v>947600</v>
      </c>
      <c r="J19" s="144" t="s">
        <v>20</v>
      </c>
      <c r="K19" s="144" t="s">
        <v>14</v>
      </c>
      <c r="L19" s="171">
        <v>6</v>
      </c>
      <c r="M19" s="144" t="s">
        <v>28</v>
      </c>
      <c r="N19" s="144" t="s">
        <v>14</v>
      </c>
      <c r="O19" s="144">
        <v>12</v>
      </c>
      <c r="P19" s="172" t="s">
        <v>23</v>
      </c>
      <c r="Q19" s="164">
        <f t="shared" si="0"/>
        <v>68227200</v>
      </c>
      <c r="R19" s="225"/>
      <c r="U19" s="71">
        <v>20</v>
      </c>
      <c r="V19" s="357">
        <f>U18*U19</f>
        <v>917400</v>
      </c>
    </row>
    <row r="20" spans="1:22" s="71" customFormat="1" ht="20.100000000000001" customHeight="1" x14ac:dyDescent="0.15">
      <c r="A20" s="106"/>
      <c r="B20" s="107"/>
      <c r="C20" s="218"/>
      <c r="D20" s="111"/>
      <c r="E20" s="93"/>
      <c r="F20" s="94"/>
      <c r="G20" s="95"/>
      <c r="H20" s="163" t="s">
        <v>118</v>
      </c>
      <c r="I20" s="144">
        <v>420800</v>
      </c>
      <c r="J20" s="144" t="s">
        <v>20</v>
      </c>
      <c r="K20" s="144" t="s">
        <v>14</v>
      </c>
      <c r="L20" s="144">
        <v>1</v>
      </c>
      <c r="M20" s="144" t="s">
        <v>28</v>
      </c>
      <c r="N20" s="144" t="s">
        <v>14</v>
      </c>
      <c r="O20" s="144">
        <v>12</v>
      </c>
      <c r="P20" s="172" t="s">
        <v>23</v>
      </c>
      <c r="Q20" s="164">
        <f t="shared" si="0"/>
        <v>5049600</v>
      </c>
      <c r="R20" s="225"/>
      <c r="U20" s="71">
        <v>47380</v>
      </c>
      <c r="V20" s="357"/>
    </row>
    <row r="21" spans="1:22" s="71" customFormat="1" ht="20.100000000000001" customHeight="1" x14ac:dyDescent="0.15">
      <c r="A21" s="106"/>
      <c r="B21" s="107"/>
      <c r="C21" s="218"/>
      <c r="D21" s="111"/>
      <c r="E21" s="93"/>
      <c r="F21" s="94"/>
      <c r="G21" s="95"/>
      <c r="H21" s="163" t="s">
        <v>119</v>
      </c>
      <c r="I21" s="144">
        <v>1008000</v>
      </c>
      <c r="J21" s="144" t="s">
        <v>20</v>
      </c>
      <c r="K21" s="144" t="s">
        <v>14</v>
      </c>
      <c r="L21" s="171">
        <v>11</v>
      </c>
      <c r="M21" s="144" t="s">
        <v>28</v>
      </c>
      <c r="N21" s="144" t="s">
        <v>14</v>
      </c>
      <c r="O21" s="144">
        <v>12</v>
      </c>
      <c r="P21" s="172" t="s">
        <v>74</v>
      </c>
      <c r="Q21" s="164">
        <f t="shared" si="0"/>
        <v>133056000</v>
      </c>
      <c r="R21" s="225"/>
      <c r="U21" s="71">
        <v>20</v>
      </c>
      <c r="V21" s="357">
        <f>U20*U21</f>
        <v>947600</v>
      </c>
    </row>
    <row r="22" spans="1:22" s="71" customFormat="1" ht="20.100000000000001" customHeight="1" x14ac:dyDescent="0.15">
      <c r="A22" s="106"/>
      <c r="B22" s="107"/>
      <c r="C22" s="218"/>
      <c r="D22" s="111"/>
      <c r="E22" s="93"/>
      <c r="F22" s="94"/>
      <c r="G22" s="95"/>
      <c r="H22" s="163" t="s">
        <v>121</v>
      </c>
      <c r="I22" s="144"/>
      <c r="J22" s="144"/>
      <c r="K22" s="144"/>
      <c r="L22" s="144"/>
      <c r="M22" s="144"/>
      <c r="N22" s="144"/>
      <c r="O22" s="144"/>
      <c r="P22" s="172"/>
      <c r="Q22" s="164">
        <f>Q23</f>
        <v>4800000</v>
      </c>
      <c r="R22" s="225"/>
      <c r="V22" s="357"/>
    </row>
    <row r="23" spans="1:22" s="71" customFormat="1" ht="20.100000000000001" customHeight="1" x14ac:dyDescent="0.15">
      <c r="A23" s="106"/>
      <c r="B23" s="107"/>
      <c r="C23" s="218"/>
      <c r="D23" s="111"/>
      <c r="E23" s="93"/>
      <c r="F23" s="94"/>
      <c r="G23" s="95"/>
      <c r="H23" s="163" t="s">
        <v>123</v>
      </c>
      <c r="I23" s="144">
        <v>400000</v>
      </c>
      <c r="J23" s="144" t="s">
        <v>20</v>
      </c>
      <c r="K23" s="144" t="s">
        <v>100</v>
      </c>
      <c r="L23" s="144">
        <v>12</v>
      </c>
      <c r="M23" s="144" t="s">
        <v>74</v>
      </c>
      <c r="N23" s="144"/>
      <c r="O23" s="144"/>
      <c r="P23" s="172"/>
      <c r="Q23" s="164">
        <f>I23*L23</f>
        <v>4800000</v>
      </c>
      <c r="R23" s="225"/>
      <c r="V23" s="357"/>
    </row>
    <row r="24" spans="1:22" s="71" customFormat="1" ht="20.100000000000001" customHeight="1" x14ac:dyDescent="0.15">
      <c r="A24" s="106"/>
      <c r="B24" s="107"/>
      <c r="C24" s="218"/>
      <c r="D24" s="111"/>
      <c r="E24" s="93"/>
      <c r="F24" s="94"/>
      <c r="G24" s="95"/>
      <c r="H24" s="163" t="s">
        <v>122</v>
      </c>
      <c r="I24" s="144"/>
      <c r="J24" s="144"/>
      <c r="K24" s="144"/>
      <c r="L24" s="144"/>
      <c r="M24" s="144"/>
      <c r="N24" s="144"/>
      <c r="O24" s="144"/>
      <c r="P24" s="172"/>
      <c r="Q24" s="164">
        <f>Q25</f>
        <v>1840000</v>
      </c>
      <c r="R24" s="225"/>
      <c r="V24" s="357"/>
    </row>
    <row r="25" spans="1:22" s="71" customFormat="1" ht="20.100000000000001" customHeight="1" x14ac:dyDescent="0.15">
      <c r="A25" s="152"/>
      <c r="B25" s="153"/>
      <c r="C25" s="115"/>
      <c r="D25" s="166"/>
      <c r="E25" s="308"/>
      <c r="F25" s="116"/>
      <c r="G25" s="309"/>
      <c r="H25" s="262" t="s">
        <v>124</v>
      </c>
      <c r="I25" s="150">
        <v>92000</v>
      </c>
      <c r="J25" s="150" t="s">
        <v>99</v>
      </c>
      <c r="K25" s="150" t="s">
        <v>100</v>
      </c>
      <c r="L25" s="150">
        <v>20</v>
      </c>
      <c r="M25" s="150" t="s">
        <v>101</v>
      </c>
      <c r="N25" s="150"/>
      <c r="O25" s="150"/>
      <c r="P25" s="193"/>
      <c r="Q25" s="194">
        <f>I25*L25</f>
        <v>1840000</v>
      </c>
      <c r="R25" s="225"/>
      <c r="V25" s="357"/>
    </row>
    <row r="26" spans="1:22" s="71" customFormat="1" ht="20.100000000000001" customHeight="1" x14ac:dyDescent="0.15">
      <c r="A26" s="302"/>
      <c r="B26" s="303"/>
      <c r="C26" s="143" t="s">
        <v>75</v>
      </c>
      <c r="D26" s="202">
        <v>30140000</v>
      </c>
      <c r="E26" s="310">
        <f>Q26</f>
        <v>33000000</v>
      </c>
      <c r="F26" s="123">
        <f>E26-D26</f>
        <v>2860000</v>
      </c>
      <c r="G26" s="311">
        <f>E26/D26*100</f>
        <v>109.48905109489051</v>
      </c>
      <c r="H26" s="312" t="s">
        <v>75</v>
      </c>
      <c r="I26" s="313"/>
      <c r="J26" s="313"/>
      <c r="K26" s="313"/>
      <c r="L26" s="314"/>
      <c r="M26" s="313"/>
      <c r="N26" s="313"/>
      <c r="O26" s="313"/>
      <c r="P26" s="315"/>
      <c r="Q26" s="316">
        <f>Q27</f>
        <v>33000000</v>
      </c>
      <c r="R26" s="225"/>
      <c r="V26" s="357"/>
    </row>
    <row r="27" spans="1:22" s="71" customFormat="1" ht="20.100000000000001" customHeight="1" x14ac:dyDescent="0.15">
      <c r="A27" s="204"/>
      <c r="B27" s="110"/>
      <c r="C27" s="109"/>
      <c r="D27" s="112"/>
      <c r="E27" s="159"/>
      <c r="F27" s="102"/>
      <c r="G27" s="103"/>
      <c r="H27" s="173" t="s">
        <v>76</v>
      </c>
      <c r="I27" s="149">
        <v>2750000</v>
      </c>
      <c r="J27" s="149" t="s">
        <v>20</v>
      </c>
      <c r="K27" s="149" t="s">
        <v>14</v>
      </c>
      <c r="L27" s="149">
        <v>12</v>
      </c>
      <c r="M27" s="149" t="s">
        <v>23</v>
      </c>
      <c r="N27" s="149"/>
      <c r="O27" s="149"/>
      <c r="P27" s="174"/>
      <c r="Q27" s="294">
        <f>I27*L27</f>
        <v>33000000</v>
      </c>
      <c r="R27" s="225"/>
      <c r="V27" s="357"/>
    </row>
    <row r="28" spans="1:22" s="71" customFormat="1" ht="20.100000000000001" customHeight="1" x14ac:dyDescent="0.15">
      <c r="A28" s="403" t="s">
        <v>4</v>
      </c>
      <c r="B28" s="403"/>
      <c r="C28" s="403"/>
      <c r="D28" s="105">
        <f>D29</f>
        <v>50119927</v>
      </c>
      <c r="E28" s="304">
        <f>E29</f>
        <v>55630000</v>
      </c>
      <c r="F28" s="75">
        <f>F29</f>
        <v>5510073</v>
      </c>
      <c r="G28" s="317">
        <f t="shared" ref="G28:G34" si="1">E28/D28*100</f>
        <v>110.99377698614765</v>
      </c>
      <c r="H28" s="173" t="s">
        <v>4</v>
      </c>
      <c r="I28" s="149"/>
      <c r="J28" s="149"/>
      <c r="K28" s="149"/>
      <c r="L28" s="149"/>
      <c r="M28" s="149"/>
      <c r="N28" s="149"/>
      <c r="O28" s="149"/>
      <c r="P28" s="174"/>
      <c r="Q28" s="318"/>
      <c r="R28" s="225"/>
      <c r="V28" s="357"/>
    </row>
    <row r="29" spans="1:22" s="71" customFormat="1" ht="20.100000000000001" customHeight="1" x14ac:dyDescent="0.15">
      <c r="A29" s="213"/>
      <c r="B29" s="404" t="s">
        <v>4</v>
      </c>
      <c r="C29" s="405"/>
      <c r="D29" s="101">
        <f>D30+D31</f>
        <v>50119927</v>
      </c>
      <c r="E29" s="319">
        <f>E30+E31</f>
        <v>55630000</v>
      </c>
      <c r="F29" s="102">
        <f>E29-D29</f>
        <v>5510073</v>
      </c>
      <c r="G29" s="320">
        <f t="shared" si="1"/>
        <v>110.99377698614765</v>
      </c>
      <c r="H29" s="173" t="s">
        <v>4</v>
      </c>
      <c r="I29" s="149"/>
      <c r="J29" s="149"/>
      <c r="K29" s="149"/>
      <c r="L29" s="149"/>
      <c r="M29" s="149"/>
      <c r="N29" s="149"/>
      <c r="O29" s="149"/>
      <c r="P29" s="174"/>
      <c r="Q29" s="318"/>
      <c r="R29" s="225"/>
      <c r="V29" s="357"/>
    </row>
    <row r="30" spans="1:22" s="71" customFormat="1" ht="20.100000000000001" customHeight="1" x14ac:dyDescent="0.15">
      <c r="A30" s="329"/>
      <c r="B30" s="333"/>
      <c r="C30" s="331" t="s">
        <v>108</v>
      </c>
      <c r="D30" s="101">
        <v>49431689</v>
      </c>
      <c r="E30" s="321">
        <f>Q30</f>
        <v>55000000</v>
      </c>
      <c r="F30" s="86">
        <f>E30-D30</f>
        <v>5568311</v>
      </c>
      <c r="G30" s="305">
        <f t="shared" si="1"/>
        <v>111.26465858773307</v>
      </c>
      <c r="H30" s="173" t="s">
        <v>108</v>
      </c>
      <c r="I30" s="360">
        <v>55000000</v>
      </c>
      <c r="J30" s="169" t="s">
        <v>20</v>
      </c>
      <c r="K30" s="169" t="s">
        <v>27</v>
      </c>
      <c r="L30" s="169">
        <v>1</v>
      </c>
      <c r="M30" s="169" t="s">
        <v>15</v>
      </c>
      <c r="N30" s="169"/>
      <c r="O30" s="169"/>
      <c r="P30" s="174"/>
      <c r="Q30" s="322">
        <f>I30*L30</f>
        <v>55000000</v>
      </c>
      <c r="R30" s="225"/>
      <c r="V30" s="357"/>
    </row>
    <row r="31" spans="1:22" s="71" customFormat="1" ht="20.100000000000001" customHeight="1" x14ac:dyDescent="0.15">
      <c r="A31" s="106"/>
      <c r="B31" s="107"/>
      <c r="C31" s="330" t="s">
        <v>109</v>
      </c>
      <c r="D31" s="99">
        <v>688238</v>
      </c>
      <c r="E31" s="321">
        <f>Q31</f>
        <v>630000</v>
      </c>
      <c r="F31" s="88">
        <f>E31-D31</f>
        <v>-58238</v>
      </c>
      <c r="G31" s="305">
        <f t="shared" si="1"/>
        <v>91.538101645070455</v>
      </c>
      <c r="H31" s="173" t="s">
        <v>109</v>
      </c>
      <c r="I31" s="360">
        <v>630000</v>
      </c>
      <c r="J31" s="169" t="s">
        <v>20</v>
      </c>
      <c r="K31" s="169" t="s">
        <v>27</v>
      </c>
      <c r="L31" s="169">
        <v>1</v>
      </c>
      <c r="M31" s="169" t="s">
        <v>15</v>
      </c>
      <c r="N31" s="169"/>
      <c r="O31" s="169"/>
      <c r="P31" s="174"/>
      <c r="Q31" s="322">
        <f>I31*L31</f>
        <v>630000</v>
      </c>
      <c r="R31" s="225"/>
      <c r="V31" s="357"/>
    </row>
    <row r="32" spans="1:22" s="71" customFormat="1" ht="20.100000000000001" customHeight="1" x14ac:dyDescent="0.15">
      <c r="A32" s="382" t="s">
        <v>21</v>
      </c>
      <c r="B32" s="383"/>
      <c r="C32" s="384"/>
      <c r="D32" s="160">
        <f>D33</f>
        <v>9210073</v>
      </c>
      <c r="E32" s="323">
        <f>E33</f>
        <v>8911800</v>
      </c>
      <c r="F32" s="160">
        <f>F33</f>
        <v>-298273</v>
      </c>
      <c r="G32" s="161">
        <f t="shared" si="1"/>
        <v>96.761448036296784</v>
      </c>
      <c r="H32" s="184"/>
      <c r="I32" s="169"/>
      <c r="J32" s="169"/>
      <c r="K32" s="169"/>
      <c r="L32" s="169"/>
      <c r="M32" s="169"/>
      <c r="N32" s="169"/>
      <c r="O32" s="169"/>
      <c r="P32" s="200"/>
      <c r="Q32" s="198"/>
      <c r="R32" s="225"/>
      <c r="V32" s="357"/>
    </row>
    <row r="33" spans="1:22" s="71" customFormat="1" ht="20.100000000000001" customHeight="1" x14ac:dyDescent="0.15">
      <c r="A33" s="222"/>
      <c r="B33" s="402" t="s">
        <v>21</v>
      </c>
      <c r="C33" s="402"/>
      <c r="D33" s="86">
        <f>D34+D37+D39</f>
        <v>9210073</v>
      </c>
      <c r="E33" s="324">
        <f>E34+E37+E39</f>
        <v>8911800</v>
      </c>
      <c r="F33" s="86">
        <f>E33-D33</f>
        <v>-298273</v>
      </c>
      <c r="G33" s="305">
        <f t="shared" si="1"/>
        <v>96.761448036296784</v>
      </c>
      <c r="H33" s="325"/>
      <c r="I33" s="326"/>
      <c r="J33" s="326"/>
      <c r="K33" s="326"/>
      <c r="L33" s="326"/>
      <c r="M33" s="326"/>
      <c r="N33" s="326"/>
      <c r="O33" s="326"/>
      <c r="P33" s="190"/>
      <c r="Q33" s="198"/>
      <c r="R33" s="225"/>
      <c r="V33" s="357"/>
    </row>
    <row r="34" spans="1:22" s="71" customFormat="1" ht="20.100000000000001" customHeight="1" x14ac:dyDescent="0.15">
      <c r="A34" s="213"/>
      <c r="B34" s="141"/>
      <c r="C34" s="218" t="s">
        <v>79</v>
      </c>
      <c r="D34" s="99">
        <v>2900000</v>
      </c>
      <c r="E34" s="87">
        <f>Q35+Q36</f>
        <v>2900000</v>
      </c>
      <c r="F34" s="94">
        <f>E34-D34</f>
        <v>0</v>
      </c>
      <c r="G34" s="327">
        <f t="shared" si="1"/>
        <v>100</v>
      </c>
      <c r="H34" s="163" t="s">
        <v>21</v>
      </c>
      <c r="I34" s="144"/>
      <c r="J34" s="144"/>
      <c r="K34" s="144"/>
      <c r="L34" s="144"/>
      <c r="M34" s="144"/>
      <c r="N34" s="144"/>
      <c r="O34" s="144"/>
      <c r="P34" s="172"/>
      <c r="Q34" s="164"/>
      <c r="R34" s="225"/>
      <c r="V34" s="357"/>
    </row>
    <row r="35" spans="1:22" s="71" customFormat="1" ht="20.100000000000001" customHeight="1" x14ac:dyDescent="0.15">
      <c r="A35" s="213"/>
      <c r="B35" s="141"/>
      <c r="C35" s="218"/>
      <c r="D35" s="111"/>
      <c r="E35" s="111"/>
      <c r="F35" s="94"/>
      <c r="G35" s="327"/>
      <c r="H35" s="163" t="s">
        <v>200</v>
      </c>
      <c r="I35" s="144">
        <v>200000</v>
      </c>
      <c r="J35" s="144" t="s">
        <v>99</v>
      </c>
      <c r="K35" s="144" t="s">
        <v>14</v>
      </c>
      <c r="L35" s="144">
        <v>12</v>
      </c>
      <c r="M35" s="144" t="s">
        <v>102</v>
      </c>
      <c r="N35" s="144"/>
      <c r="O35" s="144"/>
      <c r="P35" s="172"/>
      <c r="Q35" s="164">
        <f>I35*L35</f>
        <v>2400000</v>
      </c>
      <c r="R35" s="225"/>
      <c r="V35" s="357"/>
    </row>
    <row r="36" spans="1:22" s="71" customFormat="1" ht="20.100000000000001" customHeight="1" x14ac:dyDescent="0.15">
      <c r="A36" s="213"/>
      <c r="B36" s="141"/>
      <c r="C36" s="109"/>
      <c r="D36" s="112"/>
      <c r="E36" s="112"/>
      <c r="F36" s="102"/>
      <c r="G36" s="320"/>
      <c r="H36" s="173" t="s">
        <v>125</v>
      </c>
      <c r="I36" s="149">
        <v>250000</v>
      </c>
      <c r="J36" s="149" t="s">
        <v>99</v>
      </c>
      <c r="K36" s="149" t="s">
        <v>14</v>
      </c>
      <c r="L36" s="149">
        <v>2</v>
      </c>
      <c r="M36" s="149" t="s">
        <v>102</v>
      </c>
      <c r="N36" s="149"/>
      <c r="O36" s="149"/>
      <c r="P36" s="174"/>
      <c r="Q36" s="294">
        <f>I36*L36</f>
        <v>500000</v>
      </c>
      <c r="R36" s="225"/>
      <c r="V36" s="357"/>
    </row>
    <row r="37" spans="1:22" s="71" customFormat="1" ht="20.100000000000001" customHeight="1" x14ac:dyDescent="0.15">
      <c r="A37" s="213"/>
      <c r="B37" s="141"/>
      <c r="C37" s="218" t="s">
        <v>78</v>
      </c>
      <c r="D37" s="99">
        <v>10073</v>
      </c>
      <c r="E37" s="99">
        <f>Q38</f>
        <v>11800</v>
      </c>
      <c r="F37" s="94">
        <f>E37-D37</f>
        <v>1727</v>
      </c>
      <c r="G37" s="327">
        <f>E37/D37*100</f>
        <v>117.14484264866473</v>
      </c>
      <c r="H37" s="163" t="s">
        <v>46</v>
      </c>
      <c r="I37" s="144"/>
      <c r="J37" s="144"/>
      <c r="K37" s="144"/>
      <c r="L37" s="144"/>
      <c r="M37" s="144"/>
      <c r="N37" s="144"/>
      <c r="O37" s="144"/>
      <c r="P37" s="172"/>
      <c r="Q37" s="175"/>
      <c r="R37" s="225"/>
      <c r="V37" s="357"/>
    </row>
    <row r="38" spans="1:22" s="71" customFormat="1" ht="20.100000000000001" customHeight="1" x14ac:dyDescent="0.15">
      <c r="A38" s="213"/>
      <c r="B38" s="141"/>
      <c r="C38" s="109"/>
      <c r="D38" s="102"/>
      <c r="E38" s="93"/>
      <c r="F38" s="102"/>
      <c r="G38" s="103"/>
      <c r="H38" s="173" t="s">
        <v>126</v>
      </c>
      <c r="I38" s="149">
        <v>5900</v>
      </c>
      <c r="J38" s="149" t="s">
        <v>20</v>
      </c>
      <c r="K38" s="149" t="s">
        <v>14</v>
      </c>
      <c r="L38" s="149">
        <v>2</v>
      </c>
      <c r="M38" s="149" t="s">
        <v>15</v>
      </c>
      <c r="N38" s="149"/>
      <c r="O38" s="149"/>
      <c r="P38" s="174"/>
      <c r="Q38" s="294">
        <f>I38*L38</f>
        <v>11800</v>
      </c>
      <c r="R38" s="225"/>
      <c r="V38" s="357"/>
    </row>
    <row r="39" spans="1:22" s="71" customFormat="1" ht="20.100000000000001" customHeight="1" x14ac:dyDescent="0.15">
      <c r="A39" s="213"/>
      <c r="B39" s="141"/>
      <c r="C39" s="219" t="s">
        <v>77</v>
      </c>
      <c r="D39" s="87">
        <v>6300000</v>
      </c>
      <c r="E39" s="87">
        <f>Q40</f>
        <v>6000000</v>
      </c>
      <c r="F39" s="88">
        <f>E39-D39</f>
        <v>-300000</v>
      </c>
      <c r="G39" s="306">
        <f>E39/D39*100</f>
        <v>95.238095238095227</v>
      </c>
      <c r="H39" s="184" t="s">
        <v>47</v>
      </c>
      <c r="I39" s="185"/>
      <c r="J39" s="185"/>
      <c r="K39" s="185"/>
      <c r="L39" s="185"/>
      <c r="M39" s="185"/>
      <c r="N39" s="185"/>
      <c r="O39" s="185"/>
      <c r="P39" s="186"/>
      <c r="Q39" s="188"/>
      <c r="R39" s="225"/>
      <c r="V39" s="357"/>
    </row>
    <row r="40" spans="1:22" s="71" customFormat="1" ht="20.100000000000001" customHeight="1" x14ac:dyDescent="0.15">
      <c r="A40" s="113"/>
      <c r="B40" s="114"/>
      <c r="C40" s="115"/>
      <c r="D40" s="166"/>
      <c r="E40" s="167"/>
      <c r="F40" s="116"/>
      <c r="G40" s="328"/>
      <c r="H40" s="262" t="s">
        <v>127</v>
      </c>
      <c r="I40" s="150">
        <v>50000</v>
      </c>
      <c r="J40" s="150" t="s">
        <v>20</v>
      </c>
      <c r="K40" s="150" t="s">
        <v>27</v>
      </c>
      <c r="L40" s="351">
        <v>10</v>
      </c>
      <c r="M40" s="150" t="s">
        <v>28</v>
      </c>
      <c r="N40" s="150" t="s">
        <v>14</v>
      </c>
      <c r="O40" s="150">
        <v>12</v>
      </c>
      <c r="P40" s="193" t="s">
        <v>23</v>
      </c>
      <c r="Q40" s="194">
        <f>I40*L40*O40</f>
        <v>6000000</v>
      </c>
      <c r="R40" s="225"/>
      <c r="V40" s="357"/>
    </row>
  </sheetData>
  <mergeCells count="18">
    <mergeCell ref="B33:C33"/>
    <mergeCell ref="A14:C14"/>
    <mergeCell ref="B15:C15"/>
    <mergeCell ref="A28:C28"/>
    <mergeCell ref="B29:C29"/>
    <mergeCell ref="A1:P1"/>
    <mergeCell ref="A3:C3"/>
    <mergeCell ref="D3:D4"/>
    <mergeCell ref="E3:E4"/>
    <mergeCell ref="A32:C32"/>
    <mergeCell ref="H3:Q4"/>
    <mergeCell ref="L2:Q2"/>
    <mergeCell ref="A5:C5"/>
    <mergeCell ref="A6:C6"/>
    <mergeCell ref="A7:A13"/>
    <mergeCell ref="B7:C7"/>
    <mergeCell ref="B8:B13"/>
    <mergeCell ref="F3:G3"/>
  </mergeCells>
  <phoneticPr fontId="19" type="noConversion"/>
  <pageMargins left="0.78740157480314965" right="0.78740157480314965" top="0.98425196850393704" bottom="0.98425196850393704" header="0.51181102362204722" footer="0.51181102362204722"/>
  <pageSetup paperSize="9" scale="80" firstPageNumber="3" orientation="landscape" useFirstPageNumber="1" r:id="rId1"/>
  <headerFooter differentOddEven="1">
    <oddFooter>&amp;R&amp;"굴림,보통"&amp;9참좋은재가노인돌봄센터(2021.11.30)</oddFooter>
  </headerFooter>
  <rowBreaks count="1" manualBreakCount="1">
    <brk id="25" max="1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113"/>
  <sheetViews>
    <sheetView showGridLines="0" view="pageBreakPreview" zoomScaleNormal="100" zoomScaleSheetLayoutView="100" workbookViewId="0">
      <pane ySplit="4" topLeftCell="A98" activePane="bottomLeft" state="frozen"/>
      <selection pane="bottomLeft" activeCell="A85" sqref="A85:Q85"/>
    </sheetView>
  </sheetViews>
  <sheetFormatPr defaultRowHeight="13.5" x14ac:dyDescent="0.15"/>
  <cols>
    <col min="1" max="1" width="7.88671875" style="291" customWidth="1"/>
    <col min="2" max="2" width="9.21875" style="291" customWidth="1"/>
    <col min="3" max="3" width="12" style="291" customWidth="1"/>
    <col min="4" max="4" width="12.5546875" style="291" customWidth="1"/>
    <col min="5" max="5" width="12.77734375" style="291" customWidth="1"/>
    <col min="6" max="6" width="11.44140625" style="291" customWidth="1"/>
    <col min="7" max="7" width="8.6640625" style="292" customWidth="1"/>
    <col min="8" max="8" width="21.21875" style="291" customWidth="1"/>
    <col min="9" max="9" width="9.44140625" style="291" customWidth="1"/>
    <col min="10" max="10" width="2.6640625" style="291" customWidth="1"/>
    <col min="11" max="11" width="2" style="291" customWidth="1"/>
    <col min="12" max="12" width="5.33203125" style="291" customWidth="1"/>
    <col min="13" max="13" width="3.33203125" style="291" customWidth="1"/>
    <col min="14" max="14" width="2.6640625" style="291" customWidth="1"/>
    <col min="15" max="16" width="2.88671875" style="291" customWidth="1"/>
    <col min="17" max="17" width="12.109375" style="291" customWidth="1"/>
    <col min="19" max="19" width="12.44140625" bestFit="1" customWidth="1"/>
  </cols>
  <sheetData>
    <row r="1" spans="1:22" s="71" customFormat="1" ht="27" customHeight="1" x14ac:dyDescent="0.15">
      <c r="A1" s="375" t="s">
        <v>214</v>
      </c>
      <c r="B1" s="376"/>
      <c r="C1" s="376"/>
      <c r="D1" s="376"/>
      <c r="E1" s="376"/>
      <c r="F1" s="376"/>
      <c r="G1" s="376"/>
      <c r="H1" s="376"/>
      <c r="I1" s="376"/>
      <c r="J1" s="376"/>
      <c r="K1" s="376"/>
      <c r="L1" s="376"/>
      <c r="M1" s="376"/>
      <c r="N1" s="376"/>
      <c r="O1" s="376"/>
      <c r="P1" s="376"/>
      <c r="Q1" s="295"/>
    </row>
    <row r="2" spans="1:22" s="71" customFormat="1" ht="20.100000000000001" customHeight="1" x14ac:dyDescent="0.15">
      <c r="A2" s="296"/>
      <c r="B2" s="286"/>
      <c r="C2" s="286"/>
      <c r="D2" s="286"/>
      <c r="E2" s="286"/>
      <c r="F2" s="286"/>
      <c r="G2" s="297"/>
      <c r="H2" s="286"/>
      <c r="I2" s="286"/>
      <c r="J2" s="286"/>
      <c r="K2" s="286"/>
      <c r="L2" s="286"/>
      <c r="M2" s="286"/>
      <c r="N2" s="424" t="s">
        <v>67</v>
      </c>
      <c r="O2" s="425"/>
      <c r="P2" s="425"/>
      <c r="Q2" s="426"/>
    </row>
    <row r="3" spans="1:22" s="71" customFormat="1" ht="20.100000000000001" customHeight="1" x14ac:dyDescent="0.15">
      <c r="A3" s="420" t="s">
        <v>34</v>
      </c>
      <c r="B3" s="421"/>
      <c r="C3" s="422"/>
      <c r="D3" s="380" t="s">
        <v>211</v>
      </c>
      <c r="E3" s="380" t="s">
        <v>212</v>
      </c>
      <c r="F3" s="423" t="s">
        <v>56</v>
      </c>
      <c r="G3" s="422"/>
      <c r="H3" s="385" t="s">
        <v>45</v>
      </c>
      <c r="I3" s="386"/>
      <c r="J3" s="386"/>
      <c r="K3" s="386"/>
      <c r="L3" s="386"/>
      <c r="M3" s="386"/>
      <c r="N3" s="386"/>
      <c r="O3" s="386"/>
      <c r="P3" s="386"/>
      <c r="Q3" s="427"/>
    </row>
    <row r="4" spans="1:22" s="71" customFormat="1" ht="20.100000000000001" customHeight="1" thickBot="1" x14ac:dyDescent="0.2">
      <c r="A4" s="226" t="s">
        <v>29</v>
      </c>
      <c r="B4" s="227" t="s">
        <v>22</v>
      </c>
      <c r="C4" s="227" t="s">
        <v>6</v>
      </c>
      <c r="D4" s="381"/>
      <c r="E4" s="381"/>
      <c r="F4" s="228" t="s">
        <v>5</v>
      </c>
      <c r="G4" s="229" t="s">
        <v>25</v>
      </c>
      <c r="H4" s="388"/>
      <c r="I4" s="389"/>
      <c r="J4" s="389"/>
      <c r="K4" s="389"/>
      <c r="L4" s="389"/>
      <c r="M4" s="389"/>
      <c r="N4" s="389"/>
      <c r="O4" s="389"/>
      <c r="P4" s="389"/>
      <c r="Q4" s="428"/>
    </row>
    <row r="5" spans="1:22" s="71" customFormat="1" ht="20.100000000000001" customHeight="1" thickTop="1" x14ac:dyDescent="0.15">
      <c r="A5" s="407" t="s">
        <v>33</v>
      </c>
      <c r="B5" s="408"/>
      <c r="C5" s="409"/>
      <c r="D5" s="176">
        <f>D6+D73+D78+D92+D101+D105+D109</f>
        <v>443708000</v>
      </c>
      <c r="E5" s="230">
        <f>E6+E73+E78+E92+E101+E105+E109</f>
        <v>460337000</v>
      </c>
      <c r="F5" s="176">
        <f>E5-D5</f>
        <v>16629000</v>
      </c>
      <c r="G5" s="231">
        <f>E5/D5*100</f>
        <v>103.74773499688985</v>
      </c>
      <c r="H5" s="232"/>
      <c r="I5" s="233"/>
      <c r="J5" s="233"/>
      <c r="K5" s="233"/>
      <c r="L5" s="233"/>
      <c r="M5" s="233"/>
      <c r="N5" s="233"/>
      <c r="O5" s="78"/>
      <c r="P5" s="234"/>
      <c r="Q5" s="235"/>
    </row>
    <row r="6" spans="1:22" s="71" customFormat="1" ht="20.100000000000001" customHeight="1" x14ac:dyDescent="0.15">
      <c r="A6" s="410" t="s">
        <v>10</v>
      </c>
      <c r="B6" s="411"/>
      <c r="C6" s="412"/>
      <c r="D6" s="177">
        <f>D7+D35+D39</f>
        <v>385968980</v>
      </c>
      <c r="E6" s="236">
        <f>E7+E35+E39</f>
        <v>401988530</v>
      </c>
      <c r="F6" s="177">
        <f>E6-D6</f>
        <v>16019550</v>
      </c>
      <c r="G6" s="231">
        <f>E6/D6*100</f>
        <v>104.15047603048306</v>
      </c>
      <c r="H6" s="237"/>
      <c r="I6" s="238"/>
      <c r="J6" s="238"/>
      <c r="K6" s="238"/>
      <c r="L6" s="238"/>
      <c r="M6" s="238"/>
      <c r="N6" s="238"/>
      <c r="O6" s="83"/>
      <c r="P6" s="239"/>
      <c r="Q6" s="240"/>
    </row>
    <row r="7" spans="1:22" s="71" customFormat="1" ht="20.100000000000001" customHeight="1" x14ac:dyDescent="0.15">
      <c r="A7" s="413"/>
      <c r="B7" s="415" t="s">
        <v>24</v>
      </c>
      <c r="C7" s="416"/>
      <c r="D7" s="178">
        <f>SUM(D8,D12,D27,D29)</f>
        <v>338421980</v>
      </c>
      <c r="E7" s="241">
        <f>E8+E12+E27+E29</f>
        <v>350141530</v>
      </c>
      <c r="F7" s="178">
        <f>E7-D7</f>
        <v>11719550</v>
      </c>
      <c r="G7" s="242">
        <f>E7/D7*100</f>
        <v>103.46299906406789</v>
      </c>
      <c r="H7" s="237"/>
      <c r="I7" s="238"/>
      <c r="J7" s="238"/>
      <c r="K7" s="238"/>
      <c r="L7" s="238"/>
      <c r="M7" s="238"/>
      <c r="N7" s="238"/>
      <c r="O7" s="83"/>
      <c r="P7" s="239"/>
      <c r="Q7" s="240"/>
    </row>
    <row r="8" spans="1:22" s="71" customFormat="1" ht="20.100000000000001" customHeight="1" x14ac:dyDescent="0.15">
      <c r="A8" s="414"/>
      <c r="B8" s="243"/>
      <c r="C8" s="244" t="s">
        <v>16</v>
      </c>
      <c r="D8" s="179">
        <v>269880000</v>
      </c>
      <c r="E8" s="245">
        <f>SUM(Q9:Q11)</f>
        <v>277447200</v>
      </c>
      <c r="F8" s="88">
        <f>E8-D8</f>
        <v>7567200</v>
      </c>
      <c r="G8" s="246">
        <f>E8/D8*100</f>
        <v>102.80391285015563</v>
      </c>
      <c r="H8" s="247" t="s">
        <v>81</v>
      </c>
      <c r="I8" s="248"/>
      <c r="J8" s="248"/>
      <c r="K8" s="248"/>
      <c r="L8" s="248"/>
      <c r="M8" s="248"/>
      <c r="N8" s="248"/>
      <c r="O8" s="90"/>
      <c r="P8" s="249"/>
      <c r="Q8" s="250"/>
      <c r="T8" s="71">
        <v>3</v>
      </c>
      <c r="U8" s="71">
        <v>20</v>
      </c>
      <c r="V8" s="71">
        <v>28</v>
      </c>
    </row>
    <row r="9" spans="1:22" s="71" customFormat="1" ht="20.100000000000001" customHeight="1" x14ac:dyDescent="0.15">
      <c r="A9" s="414"/>
      <c r="B9" s="251"/>
      <c r="C9" s="252"/>
      <c r="D9" s="180"/>
      <c r="E9" s="180"/>
      <c r="F9" s="253"/>
      <c r="G9" s="254"/>
      <c r="H9" s="145" t="s">
        <v>132</v>
      </c>
      <c r="I9" s="146">
        <v>1940600</v>
      </c>
      <c r="J9" s="146" t="s">
        <v>20</v>
      </c>
      <c r="K9" s="146" t="s">
        <v>27</v>
      </c>
      <c r="L9" s="144">
        <v>12</v>
      </c>
      <c r="M9" s="146" t="s">
        <v>23</v>
      </c>
      <c r="N9" s="146" t="s">
        <v>27</v>
      </c>
      <c r="O9" s="97">
        <v>1</v>
      </c>
      <c r="P9" s="147" t="s">
        <v>28</v>
      </c>
      <c r="Q9" s="148">
        <f>I9*L9</f>
        <v>23287200</v>
      </c>
    </row>
    <row r="10" spans="1:22" s="71" customFormat="1" ht="20.100000000000001" customHeight="1" x14ac:dyDescent="0.15">
      <c r="A10" s="414"/>
      <c r="B10" s="251"/>
      <c r="C10" s="218"/>
      <c r="D10" s="180"/>
      <c r="E10" s="180"/>
      <c r="F10" s="94"/>
      <c r="G10" s="117"/>
      <c r="H10" s="170" t="s">
        <v>133</v>
      </c>
      <c r="I10" s="144">
        <v>720000</v>
      </c>
      <c r="J10" s="182" t="s">
        <v>20</v>
      </c>
      <c r="K10" s="182" t="s">
        <v>27</v>
      </c>
      <c r="L10" s="144">
        <v>12</v>
      </c>
      <c r="M10" s="182" t="s">
        <v>23</v>
      </c>
      <c r="N10" s="146" t="s">
        <v>27</v>
      </c>
      <c r="O10" s="97">
        <v>29</v>
      </c>
      <c r="P10" s="147" t="s">
        <v>28</v>
      </c>
      <c r="Q10" s="148">
        <f>I10*L10*O10</f>
        <v>250560000</v>
      </c>
      <c r="R10" s="71">
        <v>12000</v>
      </c>
      <c r="S10" s="71" t="s">
        <v>220</v>
      </c>
    </row>
    <row r="11" spans="1:22" s="71" customFormat="1" ht="20.100000000000001" customHeight="1" x14ac:dyDescent="0.15">
      <c r="A11" s="414"/>
      <c r="B11" s="251"/>
      <c r="C11" s="252"/>
      <c r="D11" s="180"/>
      <c r="E11" s="180"/>
      <c r="F11" s="255"/>
      <c r="G11" s="256"/>
      <c r="H11" s="170" t="s">
        <v>134</v>
      </c>
      <c r="I11" s="182">
        <v>300000</v>
      </c>
      <c r="J11" s="182" t="s">
        <v>20</v>
      </c>
      <c r="K11" s="182" t="s">
        <v>27</v>
      </c>
      <c r="L11" s="182">
        <v>12</v>
      </c>
      <c r="M11" s="182" t="s">
        <v>23</v>
      </c>
      <c r="N11" s="146" t="s">
        <v>27</v>
      </c>
      <c r="O11" s="97">
        <v>1</v>
      </c>
      <c r="P11" s="147" t="s">
        <v>28</v>
      </c>
      <c r="Q11" s="148">
        <f>I11*L11</f>
        <v>3600000</v>
      </c>
      <c r="R11" s="71">
        <v>15000</v>
      </c>
      <c r="S11" s="71" t="s">
        <v>194</v>
      </c>
    </row>
    <row r="12" spans="1:22" s="71" customFormat="1" ht="20.100000000000001" customHeight="1" x14ac:dyDescent="0.15">
      <c r="A12" s="214"/>
      <c r="B12" s="118"/>
      <c r="C12" s="219" t="s">
        <v>80</v>
      </c>
      <c r="D12" s="87">
        <v>16642360</v>
      </c>
      <c r="E12" s="257">
        <f>Q12</f>
        <v>18478720</v>
      </c>
      <c r="F12" s="88">
        <f>E12-D12</f>
        <v>1836360</v>
      </c>
      <c r="G12" s="119">
        <f>E12/D12*100</f>
        <v>111.03425235363254</v>
      </c>
      <c r="H12" s="184" t="s">
        <v>80</v>
      </c>
      <c r="I12" s="185"/>
      <c r="J12" s="185"/>
      <c r="K12" s="185"/>
      <c r="L12" s="185"/>
      <c r="M12" s="185"/>
      <c r="N12" s="185"/>
      <c r="O12" s="185"/>
      <c r="P12" s="186"/>
      <c r="Q12" s="66">
        <f>Q13+Q15+Q18+Q20+Q22+Q24</f>
        <v>18478720</v>
      </c>
      <c r="V12" s="71">
        <f>R10*T8*U8</f>
        <v>720000</v>
      </c>
    </row>
    <row r="13" spans="1:22" s="71" customFormat="1" ht="20.100000000000001" customHeight="1" x14ac:dyDescent="0.15">
      <c r="A13" s="353"/>
      <c r="B13" s="118"/>
      <c r="C13" s="354"/>
      <c r="D13" s="99"/>
      <c r="E13" s="361"/>
      <c r="F13" s="94"/>
      <c r="G13" s="117"/>
      <c r="H13" s="96" t="s">
        <v>221</v>
      </c>
      <c r="I13" s="97"/>
      <c r="J13" s="97"/>
      <c r="K13" s="97"/>
      <c r="L13" s="97"/>
      <c r="M13" s="97"/>
      <c r="N13" s="97"/>
      <c r="O13" s="97"/>
      <c r="P13" s="98"/>
      <c r="Q13" s="65">
        <f>Q14</f>
        <v>1800000</v>
      </c>
    </row>
    <row r="14" spans="1:22" s="71" customFormat="1" ht="20.100000000000001" customHeight="1" x14ac:dyDescent="0.15">
      <c r="A14" s="353"/>
      <c r="B14" s="118"/>
      <c r="C14" s="354"/>
      <c r="D14" s="99"/>
      <c r="E14" s="361"/>
      <c r="F14" s="94"/>
      <c r="G14" s="117"/>
      <c r="H14" s="96" t="s">
        <v>222</v>
      </c>
      <c r="I14" s="144">
        <v>150000</v>
      </c>
      <c r="J14" s="97" t="s">
        <v>20</v>
      </c>
      <c r="K14" s="97" t="s">
        <v>27</v>
      </c>
      <c r="L14" s="97">
        <v>12</v>
      </c>
      <c r="M14" s="97" t="s">
        <v>15</v>
      </c>
      <c r="N14" s="97"/>
      <c r="O14" s="97"/>
      <c r="P14" s="98"/>
      <c r="Q14" s="65">
        <f>I14*L14</f>
        <v>1800000</v>
      </c>
    </row>
    <row r="15" spans="1:22" s="71" customFormat="1" ht="20.100000000000001" customHeight="1" x14ac:dyDescent="0.15">
      <c r="A15" s="258"/>
      <c r="B15" s="259"/>
      <c r="C15" s="218"/>
      <c r="D15" s="180"/>
      <c r="E15" s="180"/>
      <c r="F15" s="94"/>
      <c r="G15" s="117"/>
      <c r="H15" s="163" t="s">
        <v>128</v>
      </c>
      <c r="I15" s="144"/>
      <c r="J15" s="144"/>
      <c r="K15" s="144"/>
      <c r="L15" s="144"/>
      <c r="M15" s="144"/>
      <c r="N15" s="144"/>
      <c r="O15" s="144"/>
      <c r="P15" s="172"/>
      <c r="Q15" s="65">
        <f>SUM(Q16:Q17)</f>
        <v>4328720</v>
      </c>
    </row>
    <row r="16" spans="1:22" s="71" customFormat="1" ht="20.100000000000001" customHeight="1" x14ac:dyDescent="0.15">
      <c r="A16" s="258"/>
      <c r="B16" s="259"/>
      <c r="C16" s="218"/>
      <c r="D16" s="180"/>
      <c r="E16" s="180"/>
      <c r="F16" s="94"/>
      <c r="G16" s="117"/>
      <c r="H16" s="145" t="s">
        <v>132</v>
      </c>
      <c r="I16" s="144">
        <f>I9</f>
        <v>1940600</v>
      </c>
      <c r="J16" s="144" t="s">
        <v>20</v>
      </c>
      <c r="K16" s="144" t="s">
        <v>27</v>
      </c>
      <c r="L16" s="144">
        <v>60</v>
      </c>
      <c r="M16" s="144" t="s">
        <v>32</v>
      </c>
      <c r="N16" s="144" t="s">
        <v>27</v>
      </c>
      <c r="O16" s="144">
        <v>2</v>
      </c>
      <c r="P16" s="172" t="s">
        <v>15</v>
      </c>
      <c r="Q16" s="65">
        <f>I16*O16*L16%</f>
        <v>2328720</v>
      </c>
    </row>
    <row r="17" spans="1:19" s="71" customFormat="1" ht="20.100000000000001" customHeight="1" x14ac:dyDescent="0.15">
      <c r="A17" s="258"/>
      <c r="B17" s="259"/>
      <c r="C17" s="218"/>
      <c r="D17" s="180"/>
      <c r="E17" s="180"/>
      <c r="F17" s="94"/>
      <c r="G17" s="117"/>
      <c r="H17" s="163" t="s">
        <v>135</v>
      </c>
      <c r="I17" s="144">
        <v>50000</v>
      </c>
      <c r="J17" s="144" t="s">
        <v>20</v>
      </c>
      <c r="K17" s="144" t="s">
        <v>27</v>
      </c>
      <c r="L17" s="144">
        <v>20</v>
      </c>
      <c r="M17" s="144" t="s">
        <v>28</v>
      </c>
      <c r="N17" s="144" t="s">
        <v>27</v>
      </c>
      <c r="O17" s="144">
        <v>2</v>
      </c>
      <c r="P17" s="172" t="s">
        <v>15</v>
      </c>
      <c r="Q17" s="65">
        <f>I17*L17*O17</f>
        <v>2000000</v>
      </c>
    </row>
    <row r="18" spans="1:19" s="71" customFormat="1" ht="20.100000000000001" customHeight="1" x14ac:dyDescent="0.15">
      <c r="A18" s="258"/>
      <c r="B18" s="259"/>
      <c r="C18" s="218"/>
      <c r="D18" s="180"/>
      <c r="E18" s="180"/>
      <c r="F18" s="94"/>
      <c r="G18" s="117"/>
      <c r="H18" s="96" t="s">
        <v>129</v>
      </c>
      <c r="I18" s="97"/>
      <c r="J18" s="97"/>
      <c r="K18" s="97"/>
      <c r="L18" s="97"/>
      <c r="M18" s="97"/>
      <c r="N18" s="97"/>
      <c r="O18" s="97"/>
      <c r="P18" s="98"/>
      <c r="Q18" s="65">
        <f>Q19</f>
        <v>6000000</v>
      </c>
      <c r="S18" s="335">
        <f>세입예산!E5</f>
        <v>460337000</v>
      </c>
    </row>
    <row r="19" spans="1:19" s="71" customFormat="1" ht="20.100000000000001" customHeight="1" x14ac:dyDescent="0.15">
      <c r="A19" s="258"/>
      <c r="B19" s="259"/>
      <c r="C19" s="218"/>
      <c r="D19" s="180"/>
      <c r="E19" s="180"/>
      <c r="F19" s="94"/>
      <c r="G19" s="117"/>
      <c r="H19" s="96" t="s">
        <v>123</v>
      </c>
      <c r="I19" s="144">
        <v>500000</v>
      </c>
      <c r="J19" s="97" t="s">
        <v>20</v>
      </c>
      <c r="K19" s="97" t="s">
        <v>27</v>
      </c>
      <c r="L19" s="97">
        <v>12</v>
      </c>
      <c r="M19" s="97" t="s">
        <v>15</v>
      </c>
      <c r="N19" s="97"/>
      <c r="O19" s="97"/>
      <c r="P19" s="98"/>
      <c r="Q19" s="65">
        <f>I19*L19</f>
        <v>6000000</v>
      </c>
      <c r="S19" s="336">
        <f>E5</f>
        <v>460337000</v>
      </c>
    </row>
    <row r="20" spans="1:19" s="71" customFormat="1" ht="20.100000000000001" customHeight="1" x14ac:dyDescent="0.15">
      <c r="A20" s="258"/>
      <c r="B20" s="259"/>
      <c r="C20" s="218"/>
      <c r="D20" s="180"/>
      <c r="E20" s="180"/>
      <c r="F20" s="94"/>
      <c r="G20" s="117"/>
      <c r="H20" s="96" t="s">
        <v>130</v>
      </c>
      <c r="I20" s="97"/>
      <c r="J20" s="97"/>
      <c r="K20" s="97"/>
      <c r="L20" s="97"/>
      <c r="M20" s="97"/>
      <c r="N20" s="97"/>
      <c r="O20" s="97"/>
      <c r="P20" s="98"/>
      <c r="Q20" s="65">
        <f>SUM(Q21:Q21)</f>
        <v>0</v>
      </c>
      <c r="S20" s="336">
        <f>S18-S19</f>
        <v>0</v>
      </c>
    </row>
    <row r="21" spans="1:19" s="71" customFormat="1" ht="20.100000000000001" customHeight="1" x14ac:dyDescent="0.15">
      <c r="A21" s="258"/>
      <c r="B21" s="259"/>
      <c r="C21" s="218"/>
      <c r="D21" s="180"/>
      <c r="E21" s="180"/>
      <c r="F21" s="94"/>
      <c r="G21" s="117"/>
      <c r="H21" s="145" t="s">
        <v>132</v>
      </c>
      <c r="I21" s="97">
        <v>0</v>
      </c>
      <c r="J21" s="97" t="s">
        <v>20</v>
      </c>
      <c r="K21" s="97" t="s">
        <v>27</v>
      </c>
      <c r="L21" s="97">
        <v>12</v>
      </c>
      <c r="M21" s="97" t="s">
        <v>23</v>
      </c>
      <c r="N21" s="97" t="s">
        <v>27</v>
      </c>
      <c r="O21" s="97">
        <v>1</v>
      </c>
      <c r="P21" s="98" t="s">
        <v>28</v>
      </c>
      <c r="Q21" s="65">
        <f>I21*L21</f>
        <v>0</v>
      </c>
    </row>
    <row r="22" spans="1:19" s="71" customFormat="1" ht="20.100000000000001" customHeight="1" x14ac:dyDescent="0.15">
      <c r="A22" s="258"/>
      <c r="B22" s="259"/>
      <c r="C22" s="218"/>
      <c r="D22" s="180"/>
      <c r="E22" s="180"/>
      <c r="F22" s="94"/>
      <c r="G22" s="117"/>
      <c r="H22" s="96" t="s">
        <v>131</v>
      </c>
      <c r="I22" s="97"/>
      <c r="J22" s="97"/>
      <c r="K22" s="97"/>
      <c r="L22" s="97"/>
      <c r="M22" s="97"/>
      <c r="N22" s="97"/>
      <c r="O22" s="97"/>
      <c r="P22" s="98"/>
      <c r="Q22" s="65">
        <f>Q23</f>
        <v>3600000</v>
      </c>
    </row>
    <row r="23" spans="1:19" s="71" customFormat="1" ht="20.100000000000001" customHeight="1" x14ac:dyDescent="0.15">
      <c r="A23" s="214"/>
      <c r="B23" s="118"/>
      <c r="C23" s="218"/>
      <c r="D23" s="111"/>
      <c r="E23" s="180"/>
      <c r="F23" s="94"/>
      <c r="G23" s="117"/>
      <c r="H23" s="96" t="s">
        <v>136</v>
      </c>
      <c r="I23" s="97">
        <v>300000</v>
      </c>
      <c r="J23" s="97" t="s">
        <v>20</v>
      </c>
      <c r="K23" s="97" t="s">
        <v>27</v>
      </c>
      <c r="L23" s="97">
        <v>12</v>
      </c>
      <c r="M23" s="97" t="s">
        <v>23</v>
      </c>
      <c r="N23" s="97" t="s">
        <v>27</v>
      </c>
      <c r="O23" s="97">
        <v>1</v>
      </c>
      <c r="P23" s="98" t="s">
        <v>28</v>
      </c>
      <c r="Q23" s="65">
        <f>I23*L23</f>
        <v>3600000</v>
      </c>
    </row>
    <row r="24" spans="1:19" s="71" customFormat="1" ht="20.100000000000001" customHeight="1" x14ac:dyDescent="0.15">
      <c r="A24" s="214"/>
      <c r="B24" s="118"/>
      <c r="C24" s="218"/>
      <c r="D24" s="111"/>
      <c r="E24" s="180"/>
      <c r="F24" s="94"/>
      <c r="G24" s="117"/>
      <c r="H24" s="96" t="s">
        <v>103</v>
      </c>
      <c r="I24" s="97"/>
      <c r="J24" s="97"/>
      <c r="K24" s="97"/>
      <c r="L24" s="97"/>
      <c r="M24" s="97"/>
      <c r="N24" s="97"/>
      <c r="O24" s="97"/>
      <c r="P24" s="98"/>
      <c r="Q24" s="65">
        <f>SUM(Q25:Q26)</f>
        <v>2750000</v>
      </c>
    </row>
    <row r="25" spans="1:19" s="71" customFormat="1" ht="20.100000000000001" customHeight="1" x14ac:dyDescent="0.15">
      <c r="A25" s="214"/>
      <c r="B25" s="118"/>
      <c r="C25" s="218"/>
      <c r="D25" s="111"/>
      <c r="E25" s="180"/>
      <c r="F25" s="94"/>
      <c r="G25" s="117"/>
      <c r="H25" s="170" t="s">
        <v>137</v>
      </c>
      <c r="I25" s="182">
        <v>30000</v>
      </c>
      <c r="J25" s="144" t="s">
        <v>20</v>
      </c>
      <c r="K25" s="144" t="s">
        <v>27</v>
      </c>
      <c r="L25" s="144">
        <v>25</v>
      </c>
      <c r="M25" s="144" t="s">
        <v>28</v>
      </c>
      <c r="N25" s="182"/>
      <c r="O25" s="144"/>
      <c r="P25" s="183"/>
      <c r="Q25" s="164">
        <f>I25*L25</f>
        <v>750000</v>
      </c>
    </row>
    <row r="26" spans="1:19" s="71" customFormat="1" ht="20.100000000000001" customHeight="1" x14ac:dyDescent="0.15">
      <c r="A26" s="214"/>
      <c r="B26" s="118"/>
      <c r="C26" s="218"/>
      <c r="D26" s="111"/>
      <c r="E26" s="180"/>
      <c r="F26" s="94"/>
      <c r="G26" s="117"/>
      <c r="H26" s="170" t="s">
        <v>138</v>
      </c>
      <c r="I26" s="182">
        <v>500000</v>
      </c>
      <c r="J26" s="144" t="s">
        <v>20</v>
      </c>
      <c r="K26" s="144" t="s">
        <v>27</v>
      </c>
      <c r="L26" s="144">
        <v>4</v>
      </c>
      <c r="M26" s="144" t="s">
        <v>15</v>
      </c>
      <c r="N26" s="182"/>
      <c r="O26" s="144"/>
      <c r="P26" s="183"/>
      <c r="Q26" s="164">
        <f>I26*L26</f>
        <v>2000000</v>
      </c>
    </row>
    <row r="27" spans="1:19" s="71" customFormat="1" ht="20.100000000000001" customHeight="1" x14ac:dyDescent="0.15">
      <c r="A27" s="258"/>
      <c r="B27" s="259"/>
      <c r="C27" s="219" t="s">
        <v>55</v>
      </c>
      <c r="D27" s="87">
        <v>23347690</v>
      </c>
      <c r="E27" s="260">
        <f>Q28</f>
        <v>24131320</v>
      </c>
      <c r="F27" s="88">
        <f>E27-D27</f>
        <v>783630</v>
      </c>
      <c r="G27" s="119">
        <f>E27/D27*100</f>
        <v>103.35634917201659</v>
      </c>
      <c r="H27" s="184" t="s">
        <v>59</v>
      </c>
      <c r="I27" s="185"/>
      <c r="J27" s="185"/>
      <c r="K27" s="185"/>
      <c r="L27" s="185"/>
      <c r="M27" s="185"/>
      <c r="N27" s="185"/>
      <c r="O27" s="185"/>
      <c r="P27" s="186"/>
      <c r="Q27" s="188"/>
    </row>
    <row r="28" spans="1:19" s="71" customFormat="1" ht="20.100000000000001" customHeight="1" x14ac:dyDescent="0.15">
      <c r="A28" s="261"/>
      <c r="B28" s="464"/>
      <c r="C28" s="115"/>
      <c r="D28" s="167"/>
      <c r="E28" s="167"/>
      <c r="F28" s="465"/>
      <c r="G28" s="466"/>
      <c r="H28" s="262" t="s">
        <v>139</v>
      </c>
      <c r="I28" s="150">
        <f>E8+E12-Q11-Q24</f>
        <v>289575920</v>
      </c>
      <c r="J28" s="150" t="s">
        <v>20</v>
      </c>
      <c r="K28" s="150" t="s">
        <v>3</v>
      </c>
      <c r="L28" s="150">
        <v>12</v>
      </c>
      <c r="M28" s="150" t="s">
        <v>23</v>
      </c>
      <c r="N28" s="150"/>
      <c r="O28" s="150"/>
      <c r="P28" s="193"/>
      <c r="Q28" s="194">
        <f>ROUNDDOWN((I28/L28),-1)</f>
        <v>24131320</v>
      </c>
    </row>
    <row r="29" spans="1:19" s="71" customFormat="1" ht="20.100000000000001" customHeight="1" x14ac:dyDescent="0.15">
      <c r="A29" s="263"/>
      <c r="B29" s="264"/>
      <c r="C29" s="143" t="s">
        <v>38</v>
      </c>
      <c r="D29" s="202">
        <v>28551930</v>
      </c>
      <c r="E29" s="265">
        <f>Q29</f>
        <v>30084290</v>
      </c>
      <c r="F29" s="123">
        <f>E29-D29</f>
        <v>1532360</v>
      </c>
      <c r="G29" s="124">
        <f>E29/D29*100</f>
        <v>105.36692265636685</v>
      </c>
      <c r="H29" s="266" t="s">
        <v>64</v>
      </c>
      <c r="I29" s="187"/>
      <c r="J29" s="187"/>
      <c r="K29" s="187"/>
      <c r="L29" s="187"/>
      <c r="M29" s="187"/>
      <c r="N29" s="187"/>
      <c r="O29" s="187"/>
      <c r="P29" s="195"/>
      <c r="Q29" s="196">
        <f>SUM(Q30:Q34)</f>
        <v>30084290</v>
      </c>
    </row>
    <row r="30" spans="1:19" s="71" customFormat="1" ht="20.100000000000001" customHeight="1" x14ac:dyDescent="0.15">
      <c r="A30" s="367"/>
      <c r="B30" s="259"/>
      <c r="C30" s="366"/>
      <c r="D30" s="180"/>
      <c r="E30" s="180"/>
      <c r="F30" s="94"/>
      <c r="G30" s="117"/>
      <c r="H30" s="163" t="s">
        <v>140</v>
      </c>
      <c r="I30" s="144">
        <f>I28</f>
        <v>289575920</v>
      </c>
      <c r="J30" s="144" t="s">
        <v>20</v>
      </c>
      <c r="K30" s="144" t="s">
        <v>27</v>
      </c>
      <c r="L30" s="171">
        <v>4.5</v>
      </c>
      <c r="M30" s="144" t="s">
        <v>32</v>
      </c>
      <c r="N30" s="144"/>
      <c r="O30" s="144"/>
      <c r="P30" s="172"/>
      <c r="Q30" s="164">
        <f>ROUNDDOWN((I30*L30/100),-1)</f>
        <v>13030910</v>
      </c>
    </row>
    <row r="31" spans="1:19" s="71" customFormat="1" ht="20.100000000000001" customHeight="1" x14ac:dyDescent="0.15">
      <c r="A31" s="258"/>
      <c r="B31" s="259"/>
      <c r="C31" s="218"/>
      <c r="D31" s="180"/>
      <c r="E31" s="180"/>
      <c r="F31" s="94"/>
      <c r="G31" s="117"/>
      <c r="H31" s="163" t="s">
        <v>141</v>
      </c>
      <c r="I31" s="144">
        <f>I28</f>
        <v>289575920</v>
      </c>
      <c r="J31" s="144" t="s">
        <v>20</v>
      </c>
      <c r="K31" s="144" t="s">
        <v>27</v>
      </c>
      <c r="L31" s="362">
        <v>3.4950000000000001</v>
      </c>
      <c r="M31" s="144" t="s">
        <v>32</v>
      </c>
      <c r="N31" s="144"/>
      <c r="O31" s="144"/>
      <c r="P31" s="172"/>
      <c r="Q31" s="164">
        <f>ROUNDDOWN((I31*L31/100),-1)</f>
        <v>10120670</v>
      </c>
    </row>
    <row r="32" spans="1:19" s="71" customFormat="1" ht="20.100000000000001" customHeight="1" x14ac:dyDescent="0.15">
      <c r="A32" s="258"/>
      <c r="B32" s="259"/>
      <c r="C32" s="218"/>
      <c r="D32" s="180"/>
      <c r="E32" s="180"/>
      <c r="F32" s="94"/>
      <c r="G32" s="117"/>
      <c r="H32" s="163" t="s">
        <v>142</v>
      </c>
      <c r="I32" s="144">
        <f>Q31</f>
        <v>10120670</v>
      </c>
      <c r="J32" s="144" t="s">
        <v>20</v>
      </c>
      <c r="K32" s="144" t="s">
        <v>27</v>
      </c>
      <c r="L32" s="267">
        <v>12.27</v>
      </c>
      <c r="M32" s="144" t="s">
        <v>32</v>
      </c>
      <c r="N32" s="144"/>
      <c r="O32" s="144"/>
      <c r="P32" s="172"/>
      <c r="Q32" s="164">
        <f>ROUNDDOWN((I32*L32/100),-1)</f>
        <v>1241800</v>
      </c>
    </row>
    <row r="33" spans="1:17" s="71" customFormat="1" ht="20.100000000000001" customHeight="1" x14ac:dyDescent="0.15">
      <c r="A33" s="258"/>
      <c r="B33" s="259"/>
      <c r="C33" s="218"/>
      <c r="D33" s="180"/>
      <c r="E33" s="180"/>
      <c r="F33" s="94"/>
      <c r="G33" s="117"/>
      <c r="H33" s="163" t="s">
        <v>143</v>
      </c>
      <c r="I33" s="144">
        <f>I28-Q22</f>
        <v>285975920</v>
      </c>
      <c r="J33" s="144" t="s">
        <v>20</v>
      </c>
      <c r="K33" s="144" t="s">
        <v>27</v>
      </c>
      <c r="L33" s="267">
        <v>1.35</v>
      </c>
      <c r="M33" s="144" t="s">
        <v>32</v>
      </c>
      <c r="N33" s="144"/>
      <c r="O33" s="144"/>
      <c r="P33" s="172"/>
      <c r="Q33" s="65">
        <f>ROUNDDOWN((I33*L33/100),-1)</f>
        <v>3860670</v>
      </c>
    </row>
    <row r="34" spans="1:17" s="71" customFormat="1" ht="20.100000000000001" customHeight="1" x14ac:dyDescent="0.15">
      <c r="A34" s="258"/>
      <c r="B34" s="259"/>
      <c r="C34" s="109"/>
      <c r="D34" s="181"/>
      <c r="E34" s="181"/>
      <c r="F34" s="102"/>
      <c r="G34" s="125"/>
      <c r="H34" s="173" t="s">
        <v>144</v>
      </c>
      <c r="I34" s="149">
        <f>I33</f>
        <v>285975920</v>
      </c>
      <c r="J34" s="149" t="s">
        <v>20</v>
      </c>
      <c r="K34" s="149" t="s">
        <v>27</v>
      </c>
      <c r="L34" s="352">
        <v>0.64</v>
      </c>
      <c r="M34" s="149" t="s">
        <v>32</v>
      </c>
      <c r="N34" s="149"/>
      <c r="O34" s="149"/>
      <c r="P34" s="174"/>
      <c r="Q34" s="108">
        <f>ROUNDDOWN((I34*L34/100),-1)</f>
        <v>1830240</v>
      </c>
    </row>
    <row r="35" spans="1:17" s="71" customFormat="1" ht="20.100000000000001" customHeight="1" x14ac:dyDescent="0.15">
      <c r="A35" s="258"/>
      <c r="B35" s="417" t="s">
        <v>39</v>
      </c>
      <c r="C35" s="406"/>
      <c r="D35" s="101">
        <f>D36+D38</f>
        <v>2600000</v>
      </c>
      <c r="E35" s="268">
        <f>E36+E38</f>
        <v>2600000</v>
      </c>
      <c r="F35" s="269">
        <f>E35-D35</f>
        <v>0</v>
      </c>
      <c r="G35" s="270">
        <f t="shared" ref="G35:G41" si="0">E35/D35*100</f>
        <v>100</v>
      </c>
      <c r="H35" s="271" t="s">
        <v>39</v>
      </c>
      <c r="I35" s="149"/>
      <c r="J35" s="149"/>
      <c r="K35" s="149"/>
      <c r="L35" s="149"/>
      <c r="M35" s="149"/>
      <c r="N35" s="149"/>
      <c r="O35" s="149"/>
      <c r="P35" s="189"/>
      <c r="Q35" s="272"/>
    </row>
    <row r="36" spans="1:17" s="71" customFormat="1" ht="20.100000000000001" customHeight="1" x14ac:dyDescent="0.15">
      <c r="A36" s="258"/>
      <c r="B36" s="273"/>
      <c r="C36" s="219" t="s">
        <v>42</v>
      </c>
      <c r="D36" s="87">
        <v>1800000</v>
      </c>
      <c r="E36" s="274">
        <f>Q37</f>
        <v>1800000</v>
      </c>
      <c r="F36" s="275"/>
      <c r="G36" s="246">
        <f t="shared" si="0"/>
        <v>100</v>
      </c>
      <c r="H36" s="170" t="s">
        <v>42</v>
      </c>
      <c r="I36" s="185"/>
      <c r="J36" s="185"/>
      <c r="K36" s="185"/>
      <c r="L36" s="185"/>
      <c r="M36" s="185"/>
      <c r="N36" s="185"/>
      <c r="O36" s="144"/>
      <c r="P36" s="183"/>
      <c r="Q36" s="250"/>
    </row>
    <row r="37" spans="1:17" s="71" customFormat="1" ht="20.100000000000001" customHeight="1" x14ac:dyDescent="0.15">
      <c r="A37" s="258"/>
      <c r="B37" s="259"/>
      <c r="C37" s="109"/>
      <c r="D37" s="101"/>
      <c r="E37" s="276"/>
      <c r="F37" s="269"/>
      <c r="G37" s="270"/>
      <c r="H37" s="271" t="s">
        <v>173</v>
      </c>
      <c r="I37" s="144">
        <v>300000</v>
      </c>
      <c r="J37" s="144" t="s">
        <v>20</v>
      </c>
      <c r="K37" s="144" t="s">
        <v>27</v>
      </c>
      <c r="L37" s="144">
        <v>6</v>
      </c>
      <c r="M37" s="144" t="s">
        <v>15</v>
      </c>
      <c r="N37" s="149"/>
      <c r="O37" s="149"/>
      <c r="P37" s="189"/>
      <c r="Q37" s="277">
        <f>I37*L37</f>
        <v>1800000</v>
      </c>
    </row>
    <row r="38" spans="1:17" s="71" customFormat="1" ht="20.100000000000001" customHeight="1" x14ac:dyDescent="0.15">
      <c r="A38" s="258"/>
      <c r="B38" s="259"/>
      <c r="C38" s="216" t="s">
        <v>30</v>
      </c>
      <c r="D38" s="41">
        <v>800000</v>
      </c>
      <c r="E38" s="268">
        <f>I38*L38</f>
        <v>800000</v>
      </c>
      <c r="F38" s="178"/>
      <c r="G38" s="242">
        <f t="shared" si="0"/>
        <v>100</v>
      </c>
      <c r="H38" s="271" t="s">
        <v>30</v>
      </c>
      <c r="I38" s="169">
        <v>200000</v>
      </c>
      <c r="J38" s="169" t="s">
        <v>20</v>
      </c>
      <c r="K38" s="169" t="s">
        <v>27</v>
      </c>
      <c r="L38" s="169">
        <v>4</v>
      </c>
      <c r="M38" s="169" t="s">
        <v>15</v>
      </c>
      <c r="N38" s="169"/>
      <c r="O38" s="149"/>
      <c r="P38" s="189"/>
      <c r="Q38" s="240"/>
    </row>
    <row r="39" spans="1:17" s="71" customFormat="1" ht="20.100000000000001" customHeight="1" x14ac:dyDescent="0.15">
      <c r="A39" s="258"/>
      <c r="B39" s="402" t="s">
        <v>2</v>
      </c>
      <c r="C39" s="402"/>
      <c r="D39" s="101">
        <f>D40+D41+D45+D54+D57+D60</f>
        <v>44947000</v>
      </c>
      <c r="E39" s="268">
        <f>SUM(E40:E60)</f>
        <v>49247000</v>
      </c>
      <c r="F39" s="178">
        <f>E39-D39</f>
        <v>4300000</v>
      </c>
      <c r="G39" s="242">
        <f t="shared" si="0"/>
        <v>109.56682314726234</v>
      </c>
      <c r="H39" s="278" t="s">
        <v>2</v>
      </c>
      <c r="I39" s="83"/>
      <c r="J39" s="83"/>
      <c r="K39" s="83"/>
      <c r="L39" s="83"/>
      <c r="M39" s="83"/>
      <c r="N39" s="83"/>
      <c r="O39" s="104"/>
      <c r="P39" s="234"/>
      <c r="Q39" s="240"/>
    </row>
    <row r="40" spans="1:17" s="71" customFormat="1" ht="20.100000000000001" customHeight="1" x14ac:dyDescent="0.15">
      <c r="A40" s="258"/>
      <c r="B40" s="141"/>
      <c r="C40" s="109" t="s">
        <v>9</v>
      </c>
      <c r="D40" s="41">
        <v>800000</v>
      </c>
      <c r="E40" s="268">
        <f>I40*L40</f>
        <v>800000</v>
      </c>
      <c r="F40" s="178">
        <f>E40-D40</f>
        <v>0</v>
      </c>
      <c r="G40" s="242">
        <f t="shared" si="0"/>
        <v>100</v>
      </c>
      <c r="H40" s="278" t="s">
        <v>9</v>
      </c>
      <c r="I40" s="83">
        <v>200000</v>
      </c>
      <c r="J40" s="83" t="s">
        <v>20</v>
      </c>
      <c r="K40" s="83" t="s">
        <v>27</v>
      </c>
      <c r="L40" s="83">
        <v>4</v>
      </c>
      <c r="M40" s="83" t="s">
        <v>15</v>
      </c>
      <c r="N40" s="83"/>
      <c r="O40" s="104"/>
      <c r="P40" s="234"/>
      <c r="Q40" s="240"/>
    </row>
    <row r="41" spans="1:17" s="71" customFormat="1" ht="20.100000000000001" customHeight="1" x14ac:dyDescent="0.15">
      <c r="A41" s="258"/>
      <c r="B41" s="141"/>
      <c r="C41" s="219" t="s">
        <v>57</v>
      </c>
      <c r="D41" s="87">
        <v>11800000</v>
      </c>
      <c r="E41" s="245">
        <f>Q42+Q43+Q44</f>
        <v>13800000</v>
      </c>
      <c r="F41" s="88">
        <f>E41-D41</f>
        <v>2000000</v>
      </c>
      <c r="G41" s="119">
        <f t="shared" si="0"/>
        <v>116.94915254237289</v>
      </c>
      <c r="H41" s="89" t="s">
        <v>57</v>
      </c>
      <c r="I41" s="90"/>
      <c r="J41" s="90"/>
      <c r="K41" s="90"/>
      <c r="L41" s="90"/>
      <c r="M41" s="90"/>
      <c r="N41" s="90"/>
      <c r="O41" s="90"/>
      <c r="P41" s="91"/>
      <c r="Q41" s="92"/>
    </row>
    <row r="42" spans="1:17" s="71" customFormat="1" ht="20.100000000000001" customHeight="1" x14ac:dyDescent="0.15">
      <c r="A42" s="258"/>
      <c r="B42" s="141"/>
      <c r="C42" s="218"/>
      <c r="D42" s="180"/>
      <c r="E42" s="180"/>
      <c r="F42" s="94"/>
      <c r="G42" s="117"/>
      <c r="H42" s="96" t="s">
        <v>145</v>
      </c>
      <c r="I42" s="144">
        <v>500000</v>
      </c>
      <c r="J42" s="97" t="s">
        <v>20</v>
      </c>
      <c r="K42" s="97" t="s">
        <v>27</v>
      </c>
      <c r="L42" s="97">
        <v>6</v>
      </c>
      <c r="M42" s="97" t="s">
        <v>15</v>
      </c>
      <c r="N42" s="97"/>
      <c r="O42" s="97"/>
      <c r="P42" s="98"/>
      <c r="Q42" s="65">
        <f>I42*L42</f>
        <v>3000000</v>
      </c>
    </row>
    <row r="43" spans="1:17" s="71" customFormat="1" ht="20.100000000000001" customHeight="1" x14ac:dyDescent="0.15">
      <c r="A43" s="258"/>
      <c r="B43" s="141"/>
      <c r="C43" s="215"/>
      <c r="D43" s="180"/>
      <c r="E43" s="180"/>
      <c r="F43" s="94"/>
      <c r="G43" s="117"/>
      <c r="H43" s="96" t="s">
        <v>146</v>
      </c>
      <c r="I43" s="97">
        <v>300000</v>
      </c>
      <c r="J43" s="97" t="s">
        <v>20</v>
      </c>
      <c r="K43" s="97" t="s">
        <v>14</v>
      </c>
      <c r="L43" s="97">
        <v>12</v>
      </c>
      <c r="M43" s="97" t="s">
        <v>15</v>
      </c>
      <c r="N43" s="97"/>
      <c r="O43" s="97"/>
      <c r="P43" s="98"/>
      <c r="Q43" s="65">
        <f>I43*L43</f>
        <v>3600000</v>
      </c>
    </row>
    <row r="44" spans="1:17" s="71" customFormat="1" ht="20.100000000000001" customHeight="1" x14ac:dyDescent="0.15">
      <c r="A44" s="258"/>
      <c r="B44" s="141"/>
      <c r="C44" s="215"/>
      <c r="D44" s="180"/>
      <c r="E44" s="180"/>
      <c r="F44" s="94"/>
      <c r="G44" s="117"/>
      <c r="H44" s="96" t="s">
        <v>147</v>
      </c>
      <c r="I44" s="144">
        <v>600000</v>
      </c>
      <c r="J44" s="97" t="s">
        <v>20</v>
      </c>
      <c r="K44" s="97" t="s">
        <v>27</v>
      </c>
      <c r="L44" s="97">
        <v>12</v>
      </c>
      <c r="M44" s="97" t="s">
        <v>15</v>
      </c>
      <c r="N44" s="97"/>
      <c r="O44" s="97"/>
      <c r="P44" s="98"/>
      <c r="Q44" s="65">
        <f>I44*L44</f>
        <v>7200000</v>
      </c>
    </row>
    <row r="45" spans="1:17" s="71" customFormat="1" ht="20.100000000000001" customHeight="1" x14ac:dyDescent="0.15">
      <c r="A45" s="258"/>
      <c r="B45" s="141"/>
      <c r="C45" s="419" t="s">
        <v>82</v>
      </c>
      <c r="D45" s="87">
        <v>8470000</v>
      </c>
      <c r="E45" s="260">
        <f>Q45</f>
        <v>9670000</v>
      </c>
      <c r="F45" s="88">
        <f>E45-D45</f>
        <v>1200000</v>
      </c>
      <c r="G45" s="119">
        <f>E45/D45*100</f>
        <v>114.1676505312869</v>
      </c>
      <c r="H45" s="89" t="s">
        <v>192</v>
      </c>
      <c r="I45" s="90"/>
      <c r="J45" s="90"/>
      <c r="K45" s="90"/>
      <c r="L45" s="90"/>
      <c r="M45" s="90"/>
      <c r="N45" s="90"/>
      <c r="O45" s="90"/>
      <c r="P45" s="91"/>
      <c r="Q45" s="66">
        <f>SUM(Q46:Q53)</f>
        <v>9670000</v>
      </c>
    </row>
    <row r="46" spans="1:17" s="71" customFormat="1" ht="20.100000000000001" customHeight="1" x14ac:dyDescent="0.15">
      <c r="A46" s="258"/>
      <c r="B46" s="141"/>
      <c r="C46" s="406"/>
      <c r="D46" s="180"/>
      <c r="E46" s="180"/>
      <c r="F46" s="94"/>
      <c r="G46" s="117"/>
      <c r="H46" s="96" t="s">
        <v>148</v>
      </c>
      <c r="I46" s="97">
        <v>10000</v>
      </c>
      <c r="J46" s="97" t="s">
        <v>20</v>
      </c>
      <c r="K46" s="97" t="s">
        <v>27</v>
      </c>
      <c r="L46" s="97">
        <v>12</v>
      </c>
      <c r="M46" s="97" t="s">
        <v>15</v>
      </c>
      <c r="N46" s="97"/>
      <c r="O46" s="97"/>
      <c r="P46" s="98"/>
      <c r="Q46" s="65">
        <f t="shared" ref="Q46:Q53" si="1">I46*L46</f>
        <v>120000</v>
      </c>
    </row>
    <row r="47" spans="1:17" s="71" customFormat="1" ht="20.100000000000001" customHeight="1" x14ac:dyDescent="0.15">
      <c r="A47" s="214"/>
      <c r="B47" s="141"/>
      <c r="C47" s="215"/>
      <c r="D47" s="111"/>
      <c r="E47" s="180"/>
      <c r="F47" s="94"/>
      <c r="G47" s="117"/>
      <c r="H47" s="96" t="s">
        <v>149</v>
      </c>
      <c r="I47" s="97">
        <v>25000</v>
      </c>
      <c r="J47" s="97" t="s">
        <v>20</v>
      </c>
      <c r="K47" s="97" t="s">
        <v>27</v>
      </c>
      <c r="L47" s="97">
        <v>2</v>
      </c>
      <c r="M47" s="97" t="s">
        <v>15</v>
      </c>
      <c r="N47" s="97"/>
      <c r="O47" s="97"/>
      <c r="P47" s="98"/>
      <c r="Q47" s="65">
        <f t="shared" si="1"/>
        <v>50000</v>
      </c>
    </row>
    <row r="48" spans="1:17" s="71" customFormat="1" ht="20.100000000000001" customHeight="1" x14ac:dyDescent="0.15">
      <c r="A48" s="214"/>
      <c r="B48" s="141"/>
      <c r="C48" s="215"/>
      <c r="D48" s="111"/>
      <c r="E48" s="180"/>
      <c r="F48" s="94"/>
      <c r="G48" s="117"/>
      <c r="H48" s="96" t="s">
        <v>150</v>
      </c>
      <c r="I48" s="97">
        <v>200000</v>
      </c>
      <c r="J48" s="97" t="s">
        <v>20</v>
      </c>
      <c r="K48" s="97" t="s">
        <v>27</v>
      </c>
      <c r="L48" s="97">
        <v>12</v>
      </c>
      <c r="M48" s="97" t="s">
        <v>15</v>
      </c>
      <c r="N48" s="97"/>
      <c r="O48" s="97"/>
      <c r="P48" s="98"/>
      <c r="Q48" s="65">
        <f t="shared" si="1"/>
        <v>2400000</v>
      </c>
    </row>
    <row r="49" spans="1:17" s="71" customFormat="1" ht="20.100000000000001" customHeight="1" x14ac:dyDescent="0.15">
      <c r="A49" s="214"/>
      <c r="B49" s="141"/>
      <c r="C49" s="218"/>
      <c r="D49" s="111"/>
      <c r="E49" s="180"/>
      <c r="F49" s="94"/>
      <c r="G49" s="117"/>
      <c r="H49" s="96" t="s">
        <v>151</v>
      </c>
      <c r="I49" s="144">
        <v>300000</v>
      </c>
      <c r="J49" s="97" t="s">
        <v>20</v>
      </c>
      <c r="K49" s="97" t="s">
        <v>27</v>
      </c>
      <c r="L49" s="97">
        <v>12</v>
      </c>
      <c r="M49" s="97" t="s">
        <v>15</v>
      </c>
      <c r="N49" s="97"/>
      <c r="O49" s="97"/>
      <c r="P49" s="98"/>
      <c r="Q49" s="65">
        <f t="shared" si="1"/>
        <v>3600000</v>
      </c>
    </row>
    <row r="50" spans="1:17" s="71" customFormat="1" ht="20.100000000000001" customHeight="1" x14ac:dyDescent="0.15">
      <c r="A50" s="214"/>
      <c r="B50" s="126"/>
      <c r="C50" s="218"/>
      <c r="D50" s="111"/>
      <c r="E50" s="180"/>
      <c r="F50" s="94"/>
      <c r="G50" s="117"/>
      <c r="H50" s="96" t="s">
        <v>152</v>
      </c>
      <c r="I50" s="97">
        <v>10000</v>
      </c>
      <c r="J50" s="97" t="s">
        <v>20</v>
      </c>
      <c r="K50" s="97" t="s">
        <v>27</v>
      </c>
      <c r="L50" s="144">
        <v>25</v>
      </c>
      <c r="M50" s="97" t="s">
        <v>28</v>
      </c>
      <c r="N50" s="97"/>
      <c r="O50" s="97"/>
      <c r="P50" s="98"/>
      <c r="Q50" s="65">
        <f t="shared" si="1"/>
        <v>250000</v>
      </c>
    </row>
    <row r="51" spans="1:17" s="71" customFormat="1" ht="20.100000000000001" customHeight="1" x14ac:dyDescent="0.15">
      <c r="A51" s="214"/>
      <c r="B51" s="126"/>
      <c r="C51" s="218"/>
      <c r="D51" s="111"/>
      <c r="E51" s="180"/>
      <c r="F51" s="94"/>
      <c r="G51" s="117"/>
      <c r="H51" s="96" t="s">
        <v>153</v>
      </c>
      <c r="I51" s="97">
        <v>30000</v>
      </c>
      <c r="J51" s="97" t="s">
        <v>20</v>
      </c>
      <c r="K51" s="97" t="s">
        <v>27</v>
      </c>
      <c r="L51" s="144">
        <v>25</v>
      </c>
      <c r="M51" s="97" t="s">
        <v>28</v>
      </c>
      <c r="N51" s="97"/>
      <c r="O51" s="97"/>
      <c r="P51" s="98"/>
      <c r="Q51" s="65">
        <f t="shared" si="1"/>
        <v>750000</v>
      </c>
    </row>
    <row r="52" spans="1:17" s="71" customFormat="1" ht="20.100000000000001" customHeight="1" x14ac:dyDescent="0.15">
      <c r="A52" s="214"/>
      <c r="B52" s="126"/>
      <c r="C52" s="218"/>
      <c r="D52" s="111"/>
      <c r="E52" s="180"/>
      <c r="F52" s="94"/>
      <c r="G52" s="117"/>
      <c r="H52" s="96" t="s">
        <v>154</v>
      </c>
      <c r="I52" s="97">
        <v>950000</v>
      </c>
      <c r="J52" s="97" t="s">
        <v>20</v>
      </c>
      <c r="K52" s="97" t="s">
        <v>27</v>
      </c>
      <c r="L52" s="97">
        <v>2</v>
      </c>
      <c r="M52" s="97" t="s">
        <v>15</v>
      </c>
      <c r="N52" s="97"/>
      <c r="O52" s="97"/>
      <c r="P52" s="98"/>
      <c r="Q52" s="65">
        <f t="shared" si="1"/>
        <v>1900000</v>
      </c>
    </row>
    <row r="53" spans="1:17" s="71" customFormat="1" ht="20.100000000000001" customHeight="1" x14ac:dyDescent="0.15">
      <c r="A53" s="214"/>
      <c r="B53" s="118"/>
      <c r="C53" s="218"/>
      <c r="D53" s="111"/>
      <c r="E53" s="180"/>
      <c r="F53" s="94"/>
      <c r="G53" s="117"/>
      <c r="H53" s="279" t="s">
        <v>155</v>
      </c>
      <c r="I53" s="149">
        <v>150000</v>
      </c>
      <c r="J53" s="104" t="s">
        <v>20</v>
      </c>
      <c r="K53" s="104" t="s">
        <v>27</v>
      </c>
      <c r="L53" s="104">
        <v>4</v>
      </c>
      <c r="M53" s="104" t="s">
        <v>15</v>
      </c>
      <c r="N53" s="104"/>
      <c r="O53" s="104"/>
      <c r="P53" s="79"/>
      <c r="Q53" s="108">
        <f t="shared" si="1"/>
        <v>600000</v>
      </c>
    </row>
    <row r="54" spans="1:17" s="71" customFormat="1" ht="20.100000000000001" customHeight="1" x14ac:dyDescent="0.15">
      <c r="A54" s="214"/>
      <c r="B54" s="118"/>
      <c r="C54" s="219" t="s">
        <v>13</v>
      </c>
      <c r="D54" s="87">
        <v>2440000</v>
      </c>
      <c r="E54" s="260">
        <f>SUM(Q55:Q56)</f>
        <v>2440000</v>
      </c>
      <c r="F54" s="88">
        <f>E54-D54</f>
        <v>0</v>
      </c>
      <c r="G54" s="211">
        <f>E54/D54*100</f>
        <v>100</v>
      </c>
      <c r="H54" s="184" t="s">
        <v>13</v>
      </c>
      <c r="I54" s="185"/>
      <c r="J54" s="185"/>
      <c r="K54" s="185"/>
      <c r="L54" s="185"/>
      <c r="M54" s="185"/>
      <c r="N54" s="185"/>
      <c r="O54" s="185"/>
      <c r="P54" s="186"/>
      <c r="Q54" s="92"/>
    </row>
    <row r="55" spans="1:17" s="71" customFormat="1" ht="20.100000000000001" customHeight="1" x14ac:dyDescent="0.15">
      <c r="A55" s="214"/>
      <c r="B55" s="118"/>
      <c r="C55" s="218"/>
      <c r="D55" s="111"/>
      <c r="E55" s="180"/>
      <c r="F55" s="94"/>
      <c r="G55" s="117"/>
      <c r="H55" s="163" t="s">
        <v>156</v>
      </c>
      <c r="I55" s="144">
        <v>120000</v>
      </c>
      <c r="J55" s="144" t="s">
        <v>20</v>
      </c>
      <c r="K55" s="144" t="s">
        <v>27</v>
      </c>
      <c r="L55" s="144">
        <v>12</v>
      </c>
      <c r="M55" s="144" t="s">
        <v>23</v>
      </c>
      <c r="N55" s="144"/>
      <c r="O55" s="144"/>
      <c r="P55" s="172"/>
      <c r="Q55" s="65">
        <f>I55*L55</f>
        <v>1440000</v>
      </c>
    </row>
    <row r="56" spans="1:17" s="71" customFormat="1" ht="20.100000000000001" customHeight="1" x14ac:dyDescent="0.15">
      <c r="A56" s="224"/>
      <c r="B56" s="120"/>
      <c r="C56" s="115"/>
      <c r="D56" s="166"/>
      <c r="E56" s="167"/>
      <c r="F56" s="116"/>
      <c r="G56" s="121"/>
      <c r="H56" s="262" t="s">
        <v>157</v>
      </c>
      <c r="I56" s="150">
        <v>250000</v>
      </c>
      <c r="J56" s="150" t="s">
        <v>20</v>
      </c>
      <c r="K56" s="150" t="s">
        <v>27</v>
      </c>
      <c r="L56" s="150">
        <v>4</v>
      </c>
      <c r="M56" s="150" t="s">
        <v>15</v>
      </c>
      <c r="N56" s="150"/>
      <c r="O56" s="150"/>
      <c r="P56" s="193"/>
      <c r="Q56" s="212">
        <f>I56*L56</f>
        <v>1000000</v>
      </c>
    </row>
    <row r="57" spans="1:17" s="71" customFormat="1" ht="20.100000000000001" customHeight="1" x14ac:dyDescent="0.15">
      <c r="A57" s="122"/>
      <c r="B57" s="142"/>
      <c r="C57" s="143" t="s">
        <v>110</v>
      </c>
      <c r="D57" s="202">
        <v>6600000</v>
      </c>
      <c r="E57" s="265">
        <f>Q58+Q59</f>
        <v>6600000</v>
      </c>
      <c r="F57" s="123">
        <f>E57-D57</f>
        <v>0</v>
      </c>
      <c r="G57" s="299">
        <f>E57/D57*100</f>
        <v>100</v>
      </c>
      <c r="H57" s="266" t="s">
        <v>110</v>
      </c>
      <c r="I57" s="187"/>
      <c r="J57" s="187"/>
      <c r="K57" s="187"/>
      <c r="L57" s="187"/>
      <c r="M57" s="187"/>
      <c r="N57" s="187"/>
      <c r="O57" s="187"/>
      <c r="P57" s="195"/>
      <c r="Q57" s="363"/>
    </row>
    <row r="58" spans="1:17" s="71" customFormat="1" ht="20.100000000000001" customHeight="1" x14ac:dyDescent="0.15">
      <c r="A58" s="214"/>
      <c r="B58" s="118"/>
      <c r="C58" s="218"/>
      <c r="D58" s="111"/>
      <c r="E58" s="180"/>
      <c r="F58" s="94"/>
      <c r="G58" s="117"/>
      <c r="H58" s="163" t="s">
        <v>158</v>
      </c>
      <c r="I58" s="144">
        <v>550000</v>
      </c>
      <c r="J58" s="144" t="s">
        <v>20</v>
      </c>
      <c r="K58" s="144" t="s">
        <v>27</v>
      </c>
      <c r="L58" s="144">
        <v>12</v>
      </c>
      <c r="M58" s="144" t="s">
        <v>15</v>
      </c>
      <c r="N58" s="144"/>
      <c r="O58" s="144"/>
      <c r="P58" s="172"/>
      <c r="Q58" s="65">
        <f>I58*L58</f>
        <v>6600000</v>
      </c>
    </row>
    <row r="59" spans="1:17" s="71" customFormat="1" ht="20.100000000000001" customHeight="1" x14ac:dyDescent="0.15">
      <c r="A59" s="214"/>
      <c r="B59" s="118"/>
      <c r="C59" s="109"/>
      <c r="D59" s="112"/>
      <c r="E59" s="181"/>
      <c r="F59" s="102"/>
      <c r="G59" s="125"/>
      <c r="H59" s="173" t="s">
        <v>159</v>
      </c>
      <c r="I59" s="149">
        <v>0</v>
      </c>
      <c r="J59" s="144" t="s">
        <v>20</v>
      </c>
      <c r="K59" s="144" t="s">
        <v>27</v>
      </c>
      <c r="L59" s="144">
        <v>12</v>
      </c>
      <c r="M59" s="144" t="s">
        <v>85</v>
      </c>
      <c r="N59" s="144"/>
      <c r="O59" s="144"/>
      <c r="P59" s="172"/>
      <c r="Q59" s="65">
        <f>I59*L59</f>
        <v>0</v>
      </c>
    </row>
    <row r="60" spans="1:17" s="71" customFormat="1" ht="20.100000000000001" customHeight="1" x14ac:dyDescent="0.15">
      <c r="A60" s="214"/>
      <c r="B60" s="118"/>
      <c r="C60" s="219" t="s">
        <v>36</v>
      </c>
      <c r="D60" s="87">
        <v>14837000</v>
      </c>
      <c r="E60" s="260">
        <f>Q60+Q63+Q68+Q71</f>
        <v>15937000</v>
      </c>
      <c r="F60" s="88">
        <f>E60-D60</f>
        <v>1100000</v>
      </c>
      <c r="G60" s="119">
        <f>E60/D60*100</f>
        <v>107.4138976882119</v>
      </c>
      <c r="H60" s="184" t="s">
        <v>176</v>
      </c>
      <c r="I60" s="185"/>
      <c r="J60" s="185"/>
      <c r="K60" s="185"/>
      <c r="L60" s="185"/>
      <c r="M60" s="185"/>
      <c r="N60" s="185"/>
      <c r="O60" s="185"/>
      <c r="P60" s="186"/>
      <c r="Q60" s="66">
        <f>Q61+Q62</f>
        <v>3237000</v>
      </c>
    </row>
    <row r="61" spans="1:17" s="71" customFormat="1" ht="20.100000000000001" customHeight="1" x14ac:dyDescent="0.15">
      <c r="A61" s="214"/>
      <c r="B61" s="118"/>
      <c r="C61" s="218"/>
      <c r="D61" s="99"/>
      <c r="E61" s="245"/>
      <c r="F61" s="94"/>
      <c r="G61" s="117"/>
      <c r="H61" s="163" t="s">
        <v>174</v>
      </c>
      <c r="I61" s="144">
        <v>97000</v>
      </c>
      <c r="J61" s="144" t="s">
        <v>20</v>
      </c>
      <c r="K61" s="144" t="s">
        <v>27</v>
      </c>
      <c r="L61" s="144">
        <v>21</v>
      </c>
      <c r="M61" s="144" t="s">
        <v>28</v>
      </c>
      <c r="N61" s="144" t="s">
        <v>27</v>
      </c>
      <c r="O61" s="144">
        <v>1</v>
      </c>
      <c r="P61" s="172" t="s">
        <v>15</v>
      </c>
      <c r="Q61" s="164">
        <f>I61*L61*O61</f>
        <v>2037000</v>
      </c>
    </row>
    <row r="62" spans="1:17" s="71" customFormat="1" ht="20.100000000000001" customHeight="1" x14ac:dyDescent="0.15">
      <c r="A62" s="214"/>
      <c r="B62" s="118"/>
      <c r="C62" s="218"/>
      <c r="D62" s="99"/>
      <c r="E62" s="245"/>
      <c r="F62" s="94"/>
      <c r="G62" s="117"/>
      <c r="H62" s="163" t="s">
        <v>175</v>
      </c>
      <c r="I62" s="144">
        <v>200000</v>
      </c>
      <c r="J62" s="144" t="s">
        <v>20</v>
      </c>
      <c r="K62" s="144" t="s">
        <v>27</v>
      </c>
      <c r="L62" s="144">
        <v>6</v>
      </c>
      <c r="M62" s="144" t="s">
        <v>85</v>
      </c>
      <c r="N62" s="144"/>
      <c r="O62" s="144"/>
      <c r="P62" s="172"/>
      <c r="Q62" s="164">
        <f>I62*L62</f>
        <v>1200000</v>
      </c>
    </row>
    <row r="63" spans="1:17" s="71" customFormat="1" ht="20.100000000000001" customHeight="1" x14ac:dyDescent="0.15">
      <c r="A63" s="214"/>
      <c r="B63" s="118"/>
      <c r="C63" s="218"/>
      <c r="D63" s="99"/>
      <c r="E63" s="245"/>
      <c r="F63" s="94"/>
      <c r="G63" s="117"/>
      <c r="H63" s="163" t="s">
        <v>162</v>
      </c>
      <c r="I63" s="144"/>
      <c r="J63" s="144"/>
      <c r="K63" s="144"/>
      <c r="L63" s="144"/>
      <c r="M63" s="144"/>
      <c r="N63" s="144"/>
      <c r="O63" s="144"/>
      <c r="P63" s="172"/>
      <c r="Q63" s="191">
        <f>Q64+Q65+Q66+Q67</f>
        <v>6300000</v>
      </c>
    </row>
    <row r="64" spans="1:17" s="71" customFormat="1" ht="20.100000000000001" customHeight="1" x14ac:dyDescent="0.15">
      <c r="A64" s="214"/>
      <c r="B64" s="118"/>
      <c r="C64" s="218"/>
      <c r="D64" s="99"/>
      <c r="E64" s="245"/>
      <c r="F64" s="94"/>
      <c r="G64" s="117"/>
      <c r="H64" s="163" t="s">
        <v>163</v>
      </c>
      <c r="I64" s="144">
        <v>200000</v>
      </c>
      <c r="J64" s="144" t="s">
        <v>20</v>
      </c>
      <c r="K64" s="144" t="s">
        <v>27</v>
      </c>
      <c r="L64" s="144">
        <v>4</v>
      </c>
      <c r="M64" s="144" t="s">
        <v>85</v>
      </c>
      <c r="N64" s="144"/>
      <c r="O64" s="144"/>
      <c r="P64" s="172"/>
      <c r="Q64" s="164">
        <f>I64*L64</f>
        <v>800000</v>
      </c>
    </row>
    <row r="65" spans="1:17" s="71" customFormat="1" ht="20.100000000000001" customHeight="1" x14ac:dyDescent="0.15">
      <c r="A65" s="214"/>
      <c r="B65" s="118"/>
      <c r="C65" s="218"/>
      <c r="D65" s="99"/>
      <c r="E65" s="245"/>
      <c r="F65" s="94"/>
      <c r="G65" s="117"/>
      <c r="H65" s="163" t="s">
        <v>164</v>
      </c>
      <c r="I65" s="144">
        <v>1000000</v>
      </c>
      <c r="J65" s="144" t="s">
        <v>20</v>
      </c>
      <c r="K65" s="144" t="s">
        <v>27</v>
      </c>
      <c r="L65" s="144">
        <v>2</v>
      </c>
      <c r="M65" s="144" t="s">
        <v>28</v>
      </c>
      <c r="N65" s="144"/>
      <c r="O65" s="144"/>
      <c r="P65" s="172"/>
      <c r="Q65" s="164">
        <f>I65*L65</f>
        <v>2000000</v>
      </c>
    </row>
    <row r="66" spans="1:17" s="71" customFormat="1" ht="20.100000000000001" customHeight="1" x14ac:dyDescent="0.15">
      <c r="A66" s="214"/>
      <c r="B66" s="118"/>
      <c r="C66" s="218"/>
      <c r="D66" s="99"/>
      <c r="E66" s="245"/>
      <c r="F66" s="94"/>
      <c r="G66" s="117"/>
      <c r="H66" s="163" t="s">
        <v>165</v>
      </c>
      <c r="I66" s="144">
        <v>150000</v>
      </c>
      <c r="J66" s="144" t="s">
        <v>20</v>
      </c>
      <c r="K66" s="144" t="s">
        <v>27</v>
      </c>
      <c r="L66" s="144">
        <v>12</v>
      </c>
      <c r="M66" s="144" t="s">
        <v>85</v>
      </c>
      <c r="N66" s="144"/>
      <c r="O66" s="144"/>
      <c r="P66" s="172"/>
      <c r="Q66" s="164">
        <f>I66*L66</f>
        <v>1800000</v>
      </c>
    </row>
    <row r="67" spans="1:17" s="71" customFormat="1" ht="20.100000000000001" customHeight="1" x14ac:dyDescent="0.15">
      <c r="A67" s="214"/>
      <c r="B67" s="118"/>
      <c r="C67" s="218"/>
      <c r="D67" s="99"/>
      <c r="E67" s="245"/>
      <c r="F67" s="94"/>
      <c r="G67" s="117"/>
      <c r="H67" s="163" t="s">
        <v>166</v>
      </c>
      <c r="I67" s="144">
        <v>425000</v>
      </c>
      <c r="J67" s="144" t="s">
        <v>20</v>
      </c>
      <c r="K67" s="144" t="s">
        <v>27</v>
      </c>
      <c r="L67" s="144">
        <v>4</v>
      </c>
      <c r="M67" s="144" t="s">
        <v>15</v>
      </c>
      <c r="N67" s="144"/>
      <c r="O67" s="144"/>
      <c r="P67" s="172"/>
      <c r="Q67" s="164">
        <f>I67*L67</f>
        <v>1700000</v>
      </c>
    </row>
    <row r="68" spans="1:17" s="71" customFormat="1" ht="20.100000000000001" customHeight="1" x14ac:dyDescent="0.15">
      <c r="A68" s="214"/>
      <c r="B68" s="118"/>
      <c r="C68" s="218"/>
      <c r="D68" s="99"/>
      <c r="E68" s="245"/>
      <c r="F68" s="94"/>
      <c r="G68" s="117"/>
      <c r="H68" s="163" t="s">
        <v>177</v>
      </c>
      <c r="I68" s="144"/>
      <c r="J68" s="144"/>
      <c r="K68" s="144"/>
      <c r="L68" s="144"/>
      <c r="M68" s="144"/>
      <c r="N68" s="144"/>
      <c r="O68" s="144"/>
      <c r="P68" s="172"/>
      <c r="Q68" s="164">
        <f>Q69+Q70</f>
        <v>400000</v>
      </c>
    </row>
    <row r="69" spans="1:17" s="71" customFormat="1" ht="20.100000000000001" customHeight="1" x14ac:dyDescent="0.15">
      <c r="A69" s="214"/>
      <c r="B69" s="118"/>
      <c r="C69" s="218"/>
      <c r="D69" s="99"/>
      <c r="E69" s="245"/>
      <c r="F69" s="94"/>
      <c r="G69" s="117"/>
      <c r="H69" s="163" t="s">
        <v>178</v>
      </c>
      <c r="I69" s="144">
        <v>100000</v>
      </c>
      <c r="J69" s="144" t="s">
        <v>20</v>
      </c>
      <c r="K69" s="144" t="s">
        <v>27</v>
      </c>
      <c r="L69" s="144">
        <v>2</v>
      </c>
      <c r="M69" s="144" t="s">
        <v>15</v>
      </c>
      <c r="N69" s="144"/>
      <c r="O69" s="144"/>
      <c r="P69" s="172"/>
      <c r="Q69" s="164">
        <f>I69*L69</f>
        <v>200000</v>
      </c>
    </row>
    <row r="70" spans="1:17" s="71" customFormat="1" ht="20.100000000000001" customHeight="1" x14ac:dyDescent="0.15">
      <c r="A70" s="214"/>
      <c r="B70" s="118"/>
      <c r="C70" s="218"/>
      <c r="D70" s="99"/>
      <c r="E70" s="245"/>
      <c r="F70" s="94"/>
      <c r="G70" s="117"/>
      <c r="H70" s="163" t="s">
        <v>180</v>
      </c>
      <c r="I70" s="144">
        <v>100000</v>
      </c>
      <c r="J70" s="144" t="s">
        <v>20</v>
      </c>
      <c r="K70" s="144" t="s">
        <v>27</v>
      </c>
      <c r="L70" s="144">
        <v>2</v>
      </c>
      <c r="M70" s="144" t="s">
        <v>15</v>
      </c>
      <c r="N70" s="144"/>
      <c r="O70" s="144"/>
      <c r="P70" s="172"/>
      <c r="Q70" s="164">
        <f>I70*L70</f>
        <v>200000</v>
      </c>
    </row>
    <row r="71" spans="1:17" s="71" customFormat="1" ht="20.100000000000001" customHeight="1" x14ac:dyDescent="0.15">
      <c r="A71" s="214"/>
      <c r="B71" s="118"/>
      <c r="C71" s="218"/>
      <c r="D71" s="111"/>
      <c r="E71" s="180"/>
      <c r="F71" s="94"/>
      <c r="G71" s="117"/>
      <c r="H71" s="163" t="s">
        <v>179</v>
      </c>
      <c r="I71" s="144"/>
      <c r="J71" s="144"/>
      <c r="K71" s="144"/>
      <c r="L71" s="144"/>
      <c r="M71" s="144"/>
      <c r="N71" s="144"/>
      <c r="O71" s="144"/>
      <c r="P71" s="172"/>
      <c r="Q71" s="65">
        <f>Q72</f>
        <v>6000000</v>
      </c>
    </row>
    <row r="72" spans="1:17" s="71" customFormat="1" ht="20.100000000000001" customHeight="1" x14ac:dyDescent="0.15">
      <c r="A72" s="214"/>
      <c r="B72" s="118"/>
      <c r="C72" s="109"/>
      <c r="D72" s="112"/>
      <c r="E72" s="181"/>
      <c r="F72" s="102"/>
      <c r="G72" s="125"/>
      <c r="H72" s="173" t="s">
        <v>127</v>
      </c>
      <c r="I72" s="149">
        <v>50000</v>
      </c>
      <c r="J72" s="144" t="s">
        <v>20</v>
      </c>
      <c r="K72" s="144" t="s">
        <v>27</v>
      </c>
      <c r="L72" s="171">
        <v>10</v>
      </c>
      <c r="M72" s="144" t="s">
        <v>101</v>
      </c>
      <c r="N72" s="144" t="s">
        <v>27</v>
      </c>
      <c r="O72" s="144">
        <v>12</v>
      </c>
      <c r="P72" s="172" t="s">
        <v>15</v>
      </c>
      <c r="Q72" s="65">
        <f>I72*L72*O72</f>
        <v>6000000</v>
      </c>
    </row>
    <row r="73" spans="1:17" s="71" customFormat="1" ht="20.100000000000001" customHeight="1" x14ac:dyDescent="0.15">
      <c r="A73" s="383" t="s">
        <v>43</v>
      </c>
      <c r="B73" s="374"/>
      <c r="C73" s="418"/>
      <c r="D73" s="105">
        <f>D74</f>
        <v>7500000</v>
      </c>
      <c r="E73" s="280">
        <f>E74</f>
        <v>7500000</v>
      </c>
      <c r="F73" s="75">
        <f t="shared" ref="F73:F80" si="2">E73-D73</f>
        <v>0</v>
      </c>
      <c r="G73" s="168">
        <f t="shared" ref="G73:G80" si="3">E73/D73*100</f>
        <v>100</v>
      </c>
      <c r="H73" s="173" t="s">
        <v>43</v>
      </c>
      <c r="I73" s="149"/>
      <c r="J73" s="169"/>
      <c r="K73" s="169"/>
      <c r="L73" s="169"/>
      <c r="M73" s="169"/>
      <c r="N73" s="169"/>
      <c r="O73" s="169"/>
      <c r="P73" s="190"/>
      <c r="Q73" s="85"/>
    </row>
    <row r="74" spans="1:17" s="71" customFormat="1" ht="20.100000000000001" customHeight="1" x14ac:dyDescent="0.15">
      <c r="A74" s="214"/>
      <c r="B74" s="402" t="s">
        <v>12</v>
      </c>
      <c r="C74" s="402"/>
      <c r="D74" s="41">
        <f>SUM(D75:D77)</f>
        <v>7500000</v>
      </c>
      <c r="E74" s="268">
        <f>SUM(E75:E77)</f>
        <v>7500000</v>
      </c>
      <c r="F74" s="86">
        <f t="shared" si="2"/>
        <v>0</v>
      </c>
      <c r="G74" s="129">
        <f t="shared" si="3"/>
        <v>100</v>
      </c>
      <c r="H74" s="281" t="s">
        <v>12</v>
      </c>
      <c r="I74" s="169"/>
      <c r="J74" s="169"/>
      <c r="K74" s="169"/>
      <c r="L74" s="169"/>
      <c r="M74" s="169"/>
      <c r="N74" s="169"/>
      <c r="O74" s="169"/>
      <c r="P74" s="190"/>
      <c r="Q74" s="85"/>
    </row>
    <row r="75" spans="1:17" s="71" customFormat="1" ht="20.100000000000001" customHeight="1" x14ac:dyDescent="0.15">
      <c r="A75" s="214"/>
      <c r="B75" s="215"/>
      <c r="C75" s="109" t="s">
        <v>12</v>
      </c>
      <c r="D75" s="101">
        <v>300000</v>
      </c>
      <c r="E75" s="268">
        <f>I75*L75</f>
        <v>300000</v>
      </c>
      <c r="F75" s="102">
        <f t="shared" si="2"/>
        <v>0</v>
      </c>
      <c r="G75" s="129">
        <f t="shared" si="3"/>
        <v>100</v>
      </c>
      <c r="H75" s="173" t="s">
        <v>12</v>
      </c>
      <c r="I75" s="149">
        <v>300000</v>
      </c>
      <c r="J75" s="149" t="s">
        <v>20</v>
      </c>
      <c r="K75" s="144" t="s">
        <v>27</v>
      </c>
      <c r="L75" s="149">
        <v>1</v>
      </c>
      <c r="M75" s="149" t="s">
        <v>85</v>
      </c>
      <c r="N75" s="149"/>
      <c r="O75" s="149"/>
      <c r="P75" s="174"/>
      <c r="Q75" s="85"/>
    </row>
    <row r="76" spans="1:17" s="71" customFormat="1" ht="20.100000000000001" customHeight="1" x14ac:dyDescent="0.15">
      <c r="A76" s="214"/>
      <c r="B76" s="118"/>
      <c r="C76" s="216" t="s">
        <v>35</v>
      </c>
      <c r="D76" s="101">
        <v>3600000</v>
      </c>
      <c r="E76" s="268">
        <f>I76*L76</f>
        <v>3600000</v>
      </c>
      <c r="F76" s="86">
        <f t="shared" si="2"/>
        <v>0</v>
      </c>
      <c r="G76" s="129">
        <f t="shared" si="3"/>
        <v>100</v>
      </c>
      <c r="H76" s="173" t="s">
        <v>195</v>
      </c>
      <c r="I76" s="169">
        <v>300000</v>
      </c>
      <c r="J76" s="169" t="s">
        <v>20</v>
      </c>
      <c r="K76" s="169" t="s">
        <v>27</v>
      </c>
      <c r="L76" s="169">
        <v>12</v>
      </c>
      <c r="M76" s="169" t="s">
        <v>23</v>
      </c>
      <c r="N76" s="169"/>
      <c r="O76" s="149"/>
      <c r="P76" s="174"/>
      <c r="Q76" s="85"/>
    </row>
    <row r="77" spans="1:17" s="71" customFormat="1" ht="20.100000000000001" customHeight="1" x14ac:dyDescent="0.15">
      <c r="A77" s="220"/>
      <c r="B77" s="130"/>
      <c r="C77" s="216" t="s">
        <v>37</v>
      </c>
      <c r="D77" s="101">
        <v>3600000</v>
      </c>
      <c r="E77" s="268">
        <f>I77*L77</f>
        <v>3600000</v>
      </c>
      <c r="F77" s="86">
        <f t="shared" si="2"/>
        <v>0</v>
      </c>
      <c r="G77" s="129">
        <f t="shared" si="3"/>
        <v>100</v>
      </c>
      <c r="H77" s="173" t="s">
        <v>37</v>
      </c>
      <c r="I77" s="169">
        <v>300000</v>
      </c>
      <c r="J77" s="169" t="s">
        <v>20</v>
      </c>
      <c r="K77" s="144" t="s">
        <v>27</v>
      </c>
      <c r="L77" s="169">
        <v>12</v>
      </c>
      <c r="M77" s="169" t="s">
        <v>23</v>
      </c>
      <c r="N77" s="169"/>
      <c r="O77" s="149"/>
      <c r="P77" s="174"/>
      <c r="Q77" s="85"/>
    </row>
    <row r="78" spans="1:17" s="71" customFormat="1" ht="20.100000000000001" customHeight="1" x14ac:dyDescent="0.15">
      <c r="A78" s="383" t="s">
        <v>19</v>
      </c>
      <c r="B78" s="383"/>
      <c r="C78" s="383"/>
      <c r="D78" s="105">
        <f>D79</f>
        <v>8700000</v>
      </c>
      <c r="E78" s="282">
        <f>E79</f>
        <v>9350000</v>
      </c>
      <c r="F78" s="81">
        <f t="shared" si="2"/>
        <v>650000</v>
      </c>
      <c r="G78" s="128">
        <f t="shared" si="3"/>
        <v>107.47126436781609</v>
      </c>
      <c r="H78" s="279"/>
      <c r="I78" s="83"/>
      <c r="J78" s="83"/>
      <c r="K78" s="83"/>
      <c r="L78" s="83"/>
      <c r="M78" s="83"/>
      <c r="N78" s="83"/>
      <c r="O78" s="104"/>
      <c r="P78" s="79"/>
      <c r="Q78" s="85"/>
    </row>
    <row r="79" spans="1:17" s="71" customFormat="1" ht="20.100000000000001" customHeight="1" x14ac:dyDescent="0.15">
      <c r="A79" s="214"/>
      <c r="B79" s="406" t="s">
        <v>83</v>
      </c>
      <c r="C79" s="406"/>
      <c r="D79" s="99">
        <f>D80</f>
        <v>8700000</v>
      </c>
      <c r="E79" s="283">
        <f>E80</f>
        <v>9350000</v>
      </c>
      <c r="F79" s="88">
        <f t="shared" si="2"/>
        <v>650000</v>
      </c>
      <c r="G79" s="119">
        <f t="shared" si="3"/>
        <v>107.47126436781609</v>
      </c>
      <c r="H79" s="96"/>
      <c r="I79" s="90"/>
      <c r="J79" s="90"/>
      <c r="K79" s="90"/>
      <c r="L79" s="90"/>
      <c r="M79" s="90"/>
      <c r="N79" s="90"/>
      <c r="O79" s="97"/>
      <c r="P79" s="98"/>
      <c r="Q79" s="92"/>
    </row>
    <row r="80" spans="1:17" s="71" customFormat="1" ht="20.100000000000001" customHeight="1" x14ac:dyDescent="0.15">
      <c r="A80" s="214"/>
      <c r="B80" s="219"/>
      <c r="C80" s="219" t="s">
        <v>84</v>
      </c>
      <c r="D80" s="87">
        <v>8700000</v>
      </c>
      <c r="E80" s="284">
        <f>Q80</f>
        <v>9350000</v>
      </c>
      <c r="F80" s="88">
        <f t="shared" si="2"/>
        <v>650000</v>
      </c>
      <c r="G80" s="119">
        <f t="shared" si="3"/>
        <v>107.47126436781609</v>
      </c>
      <c r="H80" s="285" t="s">
        <v>84</v>
      </c>
      <c r="I80" s="90"/>
      <c r="J80" s="90"/>
      <c r="K80" s="90"/>
      <c r="L80" s="90"/>
      <c r="M80" s="90"/>
      <c r="N80" s="90"/>
      <c r="O80" s="90"/>
      <c r="P80" s="91"/>
      <c r="Q80" s="68">
        <f>Q81+Q82+Q83+Q84+Q85+Q89</f>
        <v>9350000</v>
      </c>
    </row>
    <row r="81" spans="1:17" s="71" customFormat="1" ht="20.100000000000001" customHeight="1" x14ac:dyDescent="0.15">
      <c r="A81" s="214"/>
      <c r="B81" s="218"/>
      <c r="C81" s="218"/>
      <c r="D81" s="99"/>
      <c r="E81" s="286"/>
      <c r="F81" s="94"/>
      <c r="G81" s="117"/>
      <c r="H81" s="163" t="s">
        <v>183</v>
      </c>
      <c r="I81" s="144">
        <v>20000</v>
      </c>
      <c r="J81" s="144" t="s">
        <v>20</v>
      </c>
      <c r="K81" s="144" t="s">
        <v>27</v>
      </c>
      <c r="L81" s="144">
        <v>30</v>
      </c>
      <c r="M81" s="144" t="s">
        <v>28</v>
      </c>
      <c r="N81" s="144" t="s">
        <v>27</v>
      </c>
      <c r="O81" s="144">
        <v>2</v>
      </c>
      <c r="P81" s="172" t="s">
        <v>15</v>
      </c>
      <c r="Q81" s="192">
        <f t="shared" ref="Q81" si="4">I81*L81*O81</f>
        <v>1200000</v>
      </c>
    </row>
    <row r="82" spans="1:17" s="71" customFormat="1" ht="20.100000000000001" customHeight="1" x14ac:dyDescent="0.15">
      <c r="A82" s="214"/>
      <c r="B82" s="215"/>
      <c r="C82" s="218"/>
      <c r="D82" s="99"/>
      <c r="E82" s="286"/>
      <c r="F82" s="94"/>
      <c r="G82" s="117"/>
      <c r="H82" s="163" t="s">
        <v>184</v>
      </c>
      <c r="I82" s="144">
        <v>2000000</v>
      </c>
      <c r="J82" s="144" t="s">
        <v>20</v>
      </c>
      <c r="K82" s="144" t="s">
        <v>27</v>
      </c>
      <c r="L82" s="144">
        <v>1</v>
      </c>
      <c r="M82" s="144" t="s">
        <v>15</v>
      </c>
      <c r="N82" s="144"/>
      <c r="O82" s="144"/>
      <c r="P82" s="172"/>
      <c r="Q82" s="192">
        <f>I82*L82</f>
        <v>2000000</v>
      </c>
    </row>
    <row r="83" spans="1:17" s="71" customFormat="1" ht="20.100000000000001" customHeight="1" x14ac:dyDescent="0.15">
      <c r="A83" s="364"/>
      <c r="B83" s="118"/>
      <c r="C83" s="366"/>
      <c r="D83" s="99"/>
      <c r="E83" s="286"/>
      <c r="F83" s="94"/>
      <c r="G83" s="117"/>
      <c r="H83" s="163" t="s">
        <v>185</v>
      </c>
      <c r="I83" s="144">
        <v>15000</v>
      </c>
      <c r="J83" s="144" t="s">
        <v>20</v>
      </c>
      <c r="K83" s="144" t="s">
        <v>27</v>
      </c>
      <c r="L83" s="144">
        <v>30</v>
      </c>
      <c r="M83" s="144" t="s">
        <v>28</v>
      </c>
      <c r="N83" s="144" t="s">
        <v>27</v>
      </c>
      <c r="O83" s="144">
        <v>1</v>
      </c>
      <c r="P83" s="172" t="s">
        <v>15</v>
      </c>
      <c r="Q83" s="192">
        <f t="shared" ref="Q83:Q87" si="5">I83*L83*O83</f>
        <v>450000</v>
      </c>
    </row>
    <row r="84" spans="1:17" s="71" customFormat="1" ht="20.100000000000001" customHeight="1" x14ac:dyDescent="0.15">
      <c r="A84" s="224"/>
      <c r="B84" s="120"/>
      <c r="C84" s="115"/>
      <c r="D84" s="298"/>
      <c r="E84" s="300"/>
      <c r="F84" s="116"/>
      <c r="G84" s="121"/>
      <c r="H84" s="262" t="s">
        <v>186</v>
      </c>
      <c r="I84" s="150">
        <v>20000</v>
      </c>
      <c r="J84" s="150" t="s">
        <v>20</v>
      </c>
      <c r="K84" s="150" t="s">
        <v>27</v>
      </c>
      <c r="L84" s="150">
        <v>30</v>
      </c>
      <c r="M84" s="150" t="s">
        <v>28</v>
      </c>
      <c r="N84" s="150" t="s">
        <v>27</v>
      </c>
      <c r="O84" s="150">
        <v>2</v>
      </c>
      <c r="P84" s="193" t="s">
        <v>15</v>
      </c>
      <c r="Q84" s="194">
        <f t="shared" si="5"/>
        <v>1200000</v>
      </c>
    </row>
    <row r="85" spans="1:17" s="71" customFormat="1" ht="20.100000000000001" customHeight="1" x14ac:dyDescent="0.15">
      <c r="A85" s="122"/>
      <c r="B85" s="142"/>
      <c r="C85" s="143"/>
      <c r="D85" s="202"/>
      <c r="E85" s="301"/>
      <c r="F85" s="123"/>
      <c r="G85" s="124"/>
      <c r="H85" s="266" t="s">
        <v>187</v>
      </c>
      <c r="I85" s="187"/>
      <c r="J85" s="187"/>
      <c r="K85" s="187"/>
      <c r="L85" s="187"/>
      <c r="M85" s="187"/>
      <c r="N85" s="187"/>
      <c r="O85" s="187"/>
      <c r="P85" s="195"/>
      <c r="Q85" s="196">
        <f>Q86+Q87+Q88</f>
        <v>2900000</v>
      </c>
    </row>
    <row r="86" spans="1:17" s="71" customFormat="1" ht="20.100000000000001" customHeight="1" x14ac:dyDescent="0.15">
      <c r="A86" s="214"/>
      <c r="B86" s="118"/>
      <c r="C86" s="218"/>
      <c r="D86" s="111"/>
      <c r="E86" s="286"/>
      <c r="F86" s="94"/>
      <c r="G86" s="117"/>
      <c r="H86" s="163" t="s">
        <v>160</v>
      </c>
      <c r="I86" s="144">
        <v>50000</v>
      </c>
      <c r="J86" s="144" t="s">
        <v>20</v>
      </c>
      <c r="K86" s="144" t="s">
        <v>27</v>
      </c>
      <c r="L86" s="144">
        <v>10</v>
      </c>
      <c r="M86" s="144" t="s">
        <v>28</v>
      </c>
      <c r="N86" s="144" t="s">
        <v>27</v>
      </c>
      <c r="O86" s="144">
        <v>1</v>
      </c>
      <c r="P86" s="172" t="s">
        <v>15</v>
      </c>
      <c r="Q86" s="164">
        <f t="shared" si="5"/>
        <v>500000</v>
      </c>
    </row>
    <row r="87" spans="1:17" s="71" customFormat="1" ht="20.100000000000001" customHeight="1" x14ac:dyDescent="0.15">
      <c r="A87" s="214"/>
      <c r="B87" s="118"/>
      <c r="C87" s="218"/>
      <c r="D87" s="111"/>
      <c r="E87" s="180"/>
      <c r="F87" s="94"/>
      <c r="G87" s="117"/>
      <c r="H87" s="163" t="s">
        <v>161</v>
      </c>
      <c r="I87" s="144">
        <v>30000</v>
      </c>
      <c r="J87" s="144" t="s">
        <v>20</v>
      </c>
      <c r="K87" s="144" t="s">
        <v>27</v>
      </c>
      <c r="L87" s="144">
        <v>10</v>
      </c>
      <c r="M87" s="144" t="s">
        <v>28</v>
      </c>
      <c r="N87" s="144" t="s">
        <v>27</v>
      </c>
      <c r="O87" s="144">
        <v>1</v>
      </c>
      <c r="P87" s="172" t="s">
        <v>15</v>
      </c>
      <c r="Q87" s="164">
        <f t="shared" si="5"/>
        <v>300000</v>
      </c>
    </row>
    <row r="88" spans="1:17" s="71" customFormat="1" ht="20.100000000000001" customHeight="1" x14ac:dyDescent="0.15">
      <c r="A88" s="214"/>
      <c r="B88" s="215"/>
      <c r="C88" s="218"/>
      <c r="D88" s="111"/>
      <c r="E88" s="180"/>
      <c r="F88" s="94"/>
      <c r="G88" s="117"/>
      <c r="H88" s="163" t="s">
        <v>188</v>
      </c>
      <c r="I88" s="144">
        <v>350000</v>
      </c>
      <c r="J88" s="144" t="s">
        <v>15</v>
      </c>
      <c r="K88" s="144" t="s">
        <v>27</v>
      </c>
      <c r="L88" s="144">
        <v>6</v>
      </c>
      <c r="M88" s="144" t="s">
        <v>15</v>
      </c>
      <c r="N88" s="144"/>
      <c r="O88" s="144"/>
      <c r="P88" s="172"/>
      <c r="Q88" s="164">
        <f>I88*L88</f>
        <v>2100000</v>
      </c>
    </row>
    <row r="89" spans="1:17" s="71" customFormat="1" ht="20.100000000000001" customHeight="1" x14ac:dyDescent="0.15">
      <c r="A89" s="214"/>
      <c r="B89" s="118"/>
      <c r="C89" s="218"/>
      <c r="D89" s="111"/>
      <c r="E89" s="180"/>
      <c r="F89" s="94"/>
      <c r="G89" s="293"/>
      <c r="H89" s="163" t="s">
        <v>181</v>
      </c>
      <c r="I89" s="144"/>
      <c r="J89" s="144"/>
      <c r="K89" s="144"/>
      <c r="L89" s="144"/>
      <c r="M89" s="144"/>
      <c r="N89" s="144"/>
      <c r="O89" s="144"/>
      <c r="P89" s="172"/>
      <c r="Q89" s="191">
        <f>SUM(Q90:Q91)</f>
        <v>1600000</v>
      </c>
    </row>
    <row r="90" spans="1:17" s="71" customFormat="1" ht="20.100000000000001" customHeight="1" x14ac:dyDescent="0.15">
      <c r="A90" s="214"/>
      <c r="B90" s="131"/>
      <c r="C90" s="131"/>
      <c r="D90" s="99"/>
      <c r="E90" s="180"/>
      <c r="F90" s="94"/>
      <c r="G90" s="117"/>
      <c r="H90" s="163" t="s">
        <v>182</v>
      </c>
      <c r="I90" s="144">
        <v>500000</v>
      </c>
      <c r="J90" s="144" t="s">
        <v>20</v>
      </c>
      <c r="K90" s="144" t="s">
        <v>27</v>
      </c>
      <c r="L90" s="144">
        <v>2</v>
      </c>
      <c r="M90" s="144" t="s">
        <v>15</v>
      </c>
      <c r="N90" s="144"/>
      <c r="O90" s="144"/>
      <c r="P90" s="172"/>
      <c r="Q90" s="192">
        <f>I90*L90</f>
        <v>1000000</v>
      </c>
    </row>
    <row r="91" spans="1:17" s="71" customFormat="1" ht="20.100000000000001" customHeight="1" x14ac:dyDescent="0.15">
      <c r="A91" s="220"/>
      <c r="B91" s="109"/>
      <c r="C91" s="109"/>
      <c r="D91" s="101"/>
      <c r="E91" s="180"/>
      <c r="F91" s="102"/>
      <c r="G91" s="125"/>
      <c r="H91" s="173" t="s">
        <v>167</v>
      </c>
      <c r="I91" s="149">
        <v>300000</v>
      </c>
      <c r="J91" s="149" t="s">
        <v>20</v>
      </c>
      <c r="K91" s="149" t="s">
        <v>27</v>
      </c>
      <c r="L91" s="149">
        <v>2</v>
      </c>
      <c r="M91" s="149" t="s">
        <v>15</v>
      </c>
      <c r="N91" s="149"/>
      <c r="O91" s="149"/>
      <c r="P91" s="174"/>
      <c r="Q91" s="197">
        <f>I91*L91</f>
        <v>600000</v>
      </c>
    </row>
    <row r="92" spans="1:17" s="71" customFormat="1" ht="20.100000000000001" customHeight="1" x14ac:dyDescent="0.15">
      <c r="A92" s="382" t="s">
        <v>11</v>
      </c>
      <c r="B92" s="397"/>
      <c r="C92" s="384"/>
      <c r="D92" s="127">
        <f>D93</f>
        <v>8000000</v>
      </c>
      <c r="E92" s="236">
        <f>E93</f>
        <v>8000000</v>
      </c>
      <c r="F92" s="81">
        <f>E92-D92</f>
        <v>0</v>
      </c>
      <c r="G92" s="128">
        <f>E92/D92*100</f>
        <v>100</v>
      </c>
      <c r="H92" s="173"/>
      <c r="I92" s="169"/>
      <c r="J92" s="169"/>
      <c r="K92" s="169"/>
      <c r="L92" s="169"/>
      <c r="M92" s="169"/>
      <c r="N92" s="169"/>
      <c r="O92" s="149"/>
      <c r="P92" s="174"/>
      <c r="Q92" s="198"/>
    </row>
    <row r="93" spans="1:17" s="71" customFormat="1" ht="20.100000000000001" customHeight="1" x14ac:dyDescent="0.15">
      <c r="A93" s="223"/>
      <c r="B93" s="399" t="s">
        <v>11</v>
      </c>
      <c r="C93" s="384"/>
      <c r="D93" s="101">
        <f>D94+D95</f>
        <v>8000000</v>
      </c>
      <c r="E93" s="241">
        <f>E94+E95</f>
        <v>8000000</v>
      </c>
      <c r="F93" s="86">
        <f>E93-D93</f>
        <v>0</v>
      </c>
      <c r="G93" s="129">
        <f>E93/D93*100</f>
        <v>100</v>
      </c>
      <c r="H93" s="279"/>
      <c r="I93" s="83"/>
      <c r="J93" s="83"/>
      <c r="K93" s="104"/>
      <c r="L93" s="83"/>
      <c r="M93" s="83"/>
      <c r="N93" s="104"/>
      <c r="O93" s="104"/>
      <c r="P93" s="79"/>
      <c r="Q93" s="85"/>
    </row>
    <row r="94" spans="1:17" s="71" customFormat="1" ht="20.100000000000001" customHeight="1" x14ac:dyDescent="0.15">
      <c r="A94" s="214"/>
      <c r="B94" s="132"/>
      <c r="C94" s="133" t="s">
        <v>86</v>
      </c>
      <c r="D94" s="87">
        <v>0</v>
      </c>
      <c r="E94" s="287">
        <f>I94*L94</f>
        <v>0</v>
      </c>
      <c r="F94" s="88">
        <f>E94-D94</f>
        <v>0</v>
      </c>
      <c r="G94" s="203">
        <v>0</v>
      </c>
      <c r="H94" s="89" t="s">
        <v>86</v>
      </c>
      <c r="I94" s="97">
        <v>0</v>
      </c>
      <c r="J94" s="97" t="s">
        <v>20</v>
      </c>
      <c r="K94" s="97" t="s">
        <v>27</v>
      </c>
      <c r="L94" s="97">
        <v>1</v>
      </c>
      <c r="M94" s="97" t="s">
        <v>15</v>
      </c>
      <c r="N94" s="97"/>
      <c r="O94" s="97"/>
      <c r="P94" s="98"/>
      <c r="Q94" s="65">
        <f>I94*L94</f>
        <v>0</v>
      </c>
    </row>
    <row r="95" spans="1:17" s="71" customFormat="1" ht="20.100000000000001" customHeight="1" x14ac:dyDescent="0.15">
      <c r="A95" s="214"/>
      <c r="B95" s="134"/>
      <c r="C95" s="133" t="s">
        <v>87</v>
      </c>
      <c r="D95" s="87">
        <v>8000000</v>
      </c>
      <c r="E95" s="245">
        <f>Q95</f>
        <v>8000000</v>
      </c>
      <c r="F95" s="88">
        <f>E95-D95</f>
        <v>0</v>
      </c>
      <c r="G95" s="119">
        <f>E95/D95*100</f>
        <v>100</v>
      </c>
      <c r="H95" s="89" t="s">
        <v>87</v>
      </c>
      <c r="I95" s="90"/>
      <c r="J95" s="90"/>
      <c r="K95" s="90"/>
      <c r="L95" s="90"/>
      <c r="M95" s="90"/>
      <c r="N95" s="90"/>
      <c r="O95" s="90"/>
      <c r="P95" s="91"/>
      <c r="Q95" s="66">
        <f>SUM(Q96:Q100)</f>
        <v>8000000</v>
      </c>
    </row>
    <row r="96" spans="1:17" s="71" customFormat="1" ht="20.100000000000001" customHeight="1" x14ac:dyDescent="0.15">
      <c r="A96" s="214"/>
      <c r="B96" s="134"/>
      <c r="C96" s="131"/>
      <c r="D96" s="99"/>
      <c r="E96" s="180"/>
      <c r="F96" s="94"/>
      <c r="G96" s="117"/>
      <c r="H96" s="96" t="s">
        <v>168</v>
      </c>
      <c r="I96" s="97">
        <v>3500000</v>
      </c>
      <c r="J96" s="97" t="s">
        <v>20</v>
      </c>
      <c r="K96" s="97" t="s">
        <v>27</v>
      </c>
      <c r="L96" s="144">
        <v>2</v>
      </c>
      <c r="M96" s="97" t="s">
        <v>15</v>
      </c>
      <c r="N96" s="97"/>
      <c r="O96" s="97"/>
      <c r="P96" s="98"/>
      <c r="Q96" s="65">
        <f>I96*L96</f>
        <v>7000000</v>
      </c>
    </row>
    <row r="97" spans="1:18" s="71" customFormat="1" ht="20.100000000000001" customHeight="1" x14ac:dyDescent="0.15">
      <c r="A97" s="214"/>
      <c r="B97" s="134"/>
      <c r="C97" s="131"/>
      <c r="D97" s="99"/>
      <c r="E97" s="180"/>
      <c r="F97" s="94"/>
      <c r="G97" s="117"/>
      <c r="H97" s="96" t="s">
        <v>169</v>
      </c>
      <c r="I97" s="97">
        <v>500000</v>
      </c>
      <c r="J97" s="97" t="s">
        <v>20</v>
      </c>
      <c r="K97" s="97" t="s">
        <v>27</v>
      </c>
      <c r="L97" s="144">
        <v>2</v>
      </c>
      <c r="M97" s="97" t="s">
        <v>15</v>
      </c>
      <c r="N97" s="97"/>
      <c r="O97" s="97"/>
      <c r="P97" s="98"/>
      <c r="Q97" s="65">
        <f>I97*L97</f>
        <v>1000000</v>
      </c>
    </row>
    <row r="98" spans="1:18" s="71" customFormat="1" ht="20.100000000000001" customHeight="1" x14ac:dyDescent="0.15">
      <c r="A98" s="214"/>
      <c r="B98" s="134"/>
      <c r="C98" s="131"/>
      <c r="D98" s="111"/>
      <c r="E98" s="180"/>
      <c r="F98" s="94"/>
      <c r="G98" s="117"/>
      <c r="H98" s="96" t="s">
        <v>170</v>
      </c>
      <c r="I98" s="97">
        <v>0</v>
      </c>
      <c r="J98" s="97" t="s">
        <v>20</v>
      </c>
      <c r="K98" s="97" t="s">
        <v>27</v>
      </c>
      <c r="L98" s="144">
        <v>1</v>
      </c>
      <c r="M98" s="97" t="s">
        <v>28</v>
      </c>
      <c r="N98" s="97" t="s">
        <v>27</v>
      </c>
      <c r="O98" s="97">
        <v>0</v>
      </c>
      <c r="P98" s="98" t="s">
        <v>31</v>
      </c>
      <c r="Q98" s="65">
        <f>I98*L98*O98</f>
        <v>0</v>
      </c>
    </row>
    <row r="99" spans="1:18" s="71" customFormat="1" ht="20.100000000000001" customHeight="1" x14ac:dyDescent="0.15">
      <c r="A99" s="214"/>
      <c r="B99" s="134"/>
      <c r="C99" s="131"/>
      <c r="D99" s="111"/>
      <c r="E99" s="180"/>
      <c r="F99" s="94"/>
      <c r="G99" s="117"/>
      <c r="H99" s="96" t="s">
        <v>171</v>
      </c>
      <c r="I99" s="97">
        <v>0</v>
      </c>
      <c r="J99" s="97" t="s">
        <v>20</v>
      </c>
      <c r="K99" s="97" t="s">
        <v>27</v>
      </c>
      <c r="L99" s="144">
        <v>1</v>
      </c>
      <c r="M99" s="97" t="s">
        <v>28</v>
      </c>
      <c r="N99" s="97" t="s">
        <v>27</v>
      </c>
      <c r="O99" s="97">
        <v>0</v>
      </c>
      <c r="P99" s="98" t="s">
        <v>15</v>
      </c>
      <c r="Q99" s="65">
        <f>I99*L99*O99</f>
        <v>0</v>
      </c>
    </row>
    <row r="100" spans="1:18" s="71" customFormat="1" ht="20.100000000000001" customHeight="1" x14ac:dyDescent="0.15">
      <c r="A100" s="214"/>
      <c r="B100" s="134"/>
      <c r="C100" s="131"/>
      <c r="D100" s="111"/>
      <c r="E100" s="180"/>
      <c r="F100" s="94"/>
      <c r="G100" s="117"/>
      <c r="H100" s="96" t="s">
        <v>172</v>
      </c>
      <c r="I100" s="97">
        <v>0</v>
      </c>
      <c r="J100" s="97" t="s">
        <v>20</v>
      </c>
      <c r="K100" s="97" t="s">
        <v>27</v>
      </c>
      <c r="L100" s="97">
        <v>1</v>
      </c>
      <c r="M100" s="97" t="s">
        <v>15</v>
      </c>
      <c r="N100" s="97"/>
      <c r="O100" s="97"/>
      <c r="P100" s="98"/>
      <c r="Q100" s="65">
        <f>I100*L100</f>
        <v>0</v>
      </c>
    </row>
    <row r="101" spans="1:18" s="71" customFormat="1" ht="20.100000000000001" customHeight="1" x14ac:dyDescent="0.15">
      <c r="A101" s="430" t="s">
        <v>17</v>
      </c>
      <c r="B101" s="430"/>
      <c r="C101" s="430"/>
      <c r="D101" s="127">
        <f>D102</f>
        <v>1000000</v>
      </c>
      <c r="E101" s="280">
        <f>E102</f>
        <v>1000000</v>
      </c>
      <c r="F101" s="81">
        <f t="shared" ref="F101:F112" si="6">E101-D101</f>
        <v>0</v>
      </c>
      <c r="G101" s="128">
        <f t="shared" ref="G101:G112" si="7">E101/D101*100</f>
        <v>100</v>
      </c>
      <c r="H101" s="82"/>
      <c r="I101" s="83"/>
      <c r="J101" s="83"/>
      <c r="K101" s="83"/>
      <c r="L101" s="83"/>
      <c r="M101" s="83"/>
      <c r="N101" s="83"/>
      <c r="O101" s="83"/>
      <c r="P101" s="84"/>
      <c r="Q101" s="85"/>
    </row>
    <row r="102" spans="1:18" s="71" customFormat="1" ht="20.100000000000001" customHeight="1" x14ac:dyDescent="0.15">
      <c r="A102" s="222"/>
      <c r="B102" s="399" t="s">
        <v>17</v>
      </c>
      <c r="C102" s="384"/>
      <c r="D102" s="101">
        <f>D103</f>
        <v>1000000</v>
      </c>
      <c r="E102" s="268">
        <f>E103</f>
        <v>1000000</v>
      </c>
      <c r="F102" s="86">
        <f t="shared" si="6"/>
        <v>0</v>
      </c>
      <c r="G102" s="129">
        <f t="shared" si="7"/>
        <v>100</v>
      </c>
      <c r="H102" s="279"/>
      <c r="I102" s="104"/>
      <c r="J102" s="83"/>
      <c r="K102" s="104"/>
      <c r="L102" s="83"/>
      <c r="M102" s="83"/>
      <c r="N102" s="83"/>
      <c r="O102" s="83"/>
      <c r="P102" s="79"/>
      <c r="Q102" s="85"/>
    </row>
    <row r="103" spans="1:18" s="71" customFormat="1" ht="20.100000000000001" customHeight="1" x14ac:dyDescent="0.15">
      <c r="A103" s="220"/>
      <c r="B103" s="110"/>
      <c r="C103" s="109" t="s">
        <v>17</v>
      </c>
      <c r="D103" s="101">
        <v>1000000</v>
      </c>
      <c r="E103" s="268">
        <f>Q104</f>
        <v>1000000</v>
      </c>
      <c r="F103" s="86">
        <f t="shared" si="6"/>
        <v>0</v>
      </c>
      <c r="G103" s="129">
        <f t="shared" si="7"/>
        <v>100</v>
      </c>
      <c r="H103" s="279" t="s">
        <v>17</v>
      </c>
      <c r="I103" s="104"/>
      <c r="J103" s="83"/>
      <c r="K103" s="104"/>
      <c r="L103" s="83"/>
      <c r="M103" s="83"/>
      <c r="N103" s="83"/>
      <c r="O103" s="83"/>
      <c r="P103" s="79"/>
      <c r="Q103" s="85"/>
    </row>
    <row r="104" spans="1:18" s="71" customFormat="1" ht="20.100000000000001" customHeight="1" x14ac:dyDescent="0.15">
      <c r="A104" s="204"/>
      <c r="B104" s="205"/>
      <c r="C104" s="217"/>
      <c r="D104" s="101"/>
      <c r="E104" s="268"/>
      <c r="F104" s="86"/>
      <c r="G104" s="129"/>
      <c r="H104" s="96" t="s">
        <v>17</v>
      </c>
      <c r="I104" s="97">
        <v>500000</v>
      </c>
      <c r="J104" s="90" t="s">
        <v>20</v>
      </c>
      <c r="K104" s="97" t="s">
        <v>27</v>
      </c>
      <c r="L104" s="90">
        <v>2</v>
      </c>
      <c r="M104" s="90" t="s">
        <v>15</v>
      </c>
      <c r="N104" s="90"/>
      <c r="O104" s="90"/>
      <c r="P104" s="98"/>
      <c r="Q104" s="277">
        <f>I104*L104</f>
        <v>1000000</v>
      </c>
    </row>
    <row r="105" spans="1:18" s="71" customFormat="1" ht="20.100000000000001" customHeight="1" x14ac:dyDescent="0.15">
      <c r="A105" s="382" t="s">
        <v>88</v>
      </c>
      <c r="B105" s="397"/>
      <c r="C105" s="384"/>
      <c r="D105" s="127">
        <f>D106</f>
        <v>12539020</v>
      </c>
      <c r="E105" s="280">
        <f>E106</f>
        <v>12498470</v>
      </c>
      <c r="F105" s="81">
        <f t="shared" si="6"/>
        <v>-40550</v>
      </c>
      <c r="G105" s="128">
        <f t="shared" si="7"/>
        <v>99.676609495797919</v>
      </c>
      <c r="H105" s="288"/>
      <c r="I105" s="165"/>
      <c r="J105" s="165"/>
      <c r="K105" s="83"/>
      <c r="L105" s="165"/>
      <c r="M105" s="165"/>
      <c r="N105" s="165"/>
      <c r="O105" s="165"/>
      <c r="P105" s="84"/>
      <c r="Q105" s="85"/>
    </row>
    <row r="106" spans="1:18" s="71" customFormat="1" ht="20.100000000000001" customHeight="1" x14ac:dyDescent="0.15">
      <c r="A106" s="223"/>
      <c r="B106" s="429" t="s">
        <v>88</v>
      </c>
      <c r="C106" s="384"/>
      <c r="D106" s="41">
        <f>D107+D108</f>
        <v>12539020</v>
      </c>
      <c r="E106" s="268">
        <f>E107+E108</f>
        <v>12498470</v>
      </c>
      <c r="F106" s="86">
        <f t="shared" si="6"/>
        <v>-40550</v>
      </c>
      <c r="G106" s="129">
        <f t="shared" si="7"/>
        <v>99.676609495797919</v>
      </c>
      <c r="H106" s="82"/>
      <c r="I106" s="83"/>
      <c r="J106" s="83"/>
      <c r="K106" s="83"/>
      <c r="L106" s="83"/>
      <c r="M106" s="83"/>
      <c r="N106" s="83"/>
      <c r="O106" s="83"/>
      <c r="P106" s="84"/>
      <c r="Q106" s="85"/>
    </row>
    <row r="107" spans="1:18" s="71" customFormat="1" ht="20.100000000000001" customHeight="1" x14ac:dyDescent="0.15">
      <c r="A107" s="214"/>
      <c r="B107" s="221"/>
      <c r="C107" s="219" t="s">
        <v>8</v>
      </c>
      <c r="D107" s="41">
        <v>12539020</v>
      </c>
      <c r="E107" s="268">
        <f>I107*L107</f>
        <v>12498470</v>
      </c>
      <c r="F107" s="86">
        <f t="shared" si="6"/>
        <v>-40550</v>
      </c>
      <c r="G107" s="129">
        <f t="shared" si="7"/>
        <v>99.676609495797919</v>
      </c>
      <c r="H107" s="82" t="s">
        <v>8</v>
      </c>
      <c r="I107" s="169">
        <v>12498470</v>
      </c>
      <c r="J107" s="83" t="s">
        <v>20</v>
      </c>
      <c r="K107" s="104" t="s">
        <v>27</v>
      </c>
      <c r="L107" s="83">
        <v>1</v>
      </c>
      <c r="M107" s="83" t="s">
        <v>15</v>
      </c>
      <c r="N107" s="83"/>
      <c r="O107" s="83"/>
      <c r="P107" s="84"/>
      <c r="Q107" s="85"/>
    </row>
    <row r="108" spans="1:18" s="71" customFormat="1" ht="20.100000000000001" customHeight="1" x14ac:dyDescent="0.15">
      <c r="A108" s="220"/>
      <c r="B108" s="216"/>
      <c r="C108" s="216" t="s">
        <v>89</v>
      </c>
      <c r="D108" s="41">
        <v>0</v>
      </c>
      <c r="E108" s="287">
        <f>I108*L108</f>
        <v>0</v>
      </c>
      <c r="F108" s="86">
        <f t="shared" si="6"/>
        <v>0</v>
      </c>
      <c r="G108" s="203">
        <v>0</v>
      </c>
      <c r="H108" s="82" t="s">
        <v>89</v>
      </c>
      <c r="I108" s="83">
        <v>0</v>
      </c>
      <c r="J108" s="83" t="s">
        <v>20</v>
      </c>
      <c r="K108" s="104" t="s">
        <v>27</v>
      </c>
      <c r="L108" s="83">
        <v>1</v>
      </c>
      <c r="M108" s="83" t="s">
        <v>15</v>
      </c>
      <c r="N108" s="83"/>
      <c r="O108" s="83"/>
      <c r="P108" s="84"/>
      <c r="Q108" s="85"/>
    </row>
    <row r="109" spans="1:18" s="71" customFormat="1" ht="20.100000000000001" customHeight="1" x14ac:dyDescent="0.15">
      <c r="A109" s="382" t="s">
        <v>90</v>
      </c>
      <c r="B109" s="397"/>
      <c r="C109" s="384"/>
      <c r="D109" s="127">
        <f>D110</f>
        <v>20000000</v>
      </c>
      <c r="E109" s="280">
        <f>E110</f>
        <v>20000000</v>
      </c>
      <c r="F109" s="81">
        <f t="shared" si="6"/>
        <v>0</v>
      </c>
      <c r="G109" s="128">
        <f t="shared" si="7"/>
        <v>100</v>
      </c>
      <c r="H109" s="82"/>
      <c r="I109" s="83"/>
      <c r="J109" s="83"/>
      <c r="K109" s="83"/>
      <c r="L109" s="83"/>
      <c r="M109" s="83"/>
      <c r="N109" s="83"/>
      <c r="O109" s="83"/>
      <c r="P109" s="84"/>
      <c r="Q109" s="85"/>
    </row>
    <row r="110" spans="1:18" s="71" customFormat="1" ht="20.100000000000001" customHeight="1" x14ac:dyDescent="0.15">
      <c r="A110" s="365"/>
      <c r="B110" s="399" t="s">
        <v>91</v>
      </c>
      <c r="C110" s="384"/>
      <c r="D110" s="86">
        <f>D111+D112</f>
        <v>20000000</v>
      </c>
      <c r="E110" s="268">
        <f>E111+E112</f>
        <v>20000000</v>
      </c>
      <c r="F110" s="86">
        <f t="shared" si="6"/>
        <v>0</v>
      </c>
      <c r="G110" s="129">
        <f t="shared" si="7"/>
        <v>100</v>
      </c>
      <c r="H110" s="281"/>
      <c r="I110" s="169"/>
      <c r="J110" s="169"/>
      <c r="K110" s="169"/>
      <c r="L110" s="169"/>
      <c r="M110" s="169"/>
      <c r="N110" s="169"/>
      <c r="O110" s="169"/>
      <c r="P110" s="200"/>
      <c r="Q110" s="85"/>
    </row>
    <row r="111" spans="1:18" s="71" customFormat="1" ht="20.100000000000001" customHeight="1" x14ac:dyDescent="0.15">
      <c r="A111" s="463"/>
      <c r="B111" s="366"/>
      <c r="C111" s="109" t="s">
        <v>93</v>
      </c>
      <c r="D111" s="102">
        <v>10000000</v>
      </c>
      <c r="E111" s="276">
        <f>I111*L111</f>
        <v>10000000</v>
      </c>
      <c r="F111" s="102">
        <f t="shared" si="6"/>
        <v>0</v>
      </c>
      <c r="G111" s="125">
        <f t="shared" si="7"/>
        <v>100</v>
      </c>
      <c r="H111" s="173" t="s">
        <v>41</v>
      </c>
      <c r="I111" s="149">
        <v>5000000</v>
      </c>
      <c r="J111" s="149" t="s">
        <v>20</v>
      </c>
      <c r="K111" s="149" t="s">
        <v>27</v>
      </c>
      <c r="L111" s="149">
        <v>2</v>
      </c>
      <c r="M111" s="149" t="s">
        <v>15</v>
      </c>
      <c r="N111" s="149"/>
      <c r="O111" s="149"/>
      <c r="P111" s="174"/>
      <c r="Q111" s="277">
        <f>I111*L111</f>
        <v>10000000</v>
      </c>
      <c r="R111" s="349"/>
    </row>
    <row r="112" spans="1:18" s="71" customFormat="1" ht="20.100000000000001" customHeight="1" x14ac:dyDescent="0.15">
      <c r="A112" s="135"/>
      <c r="B112" s="114"/>
      <c r="C112" s="136" t="s">
        <v>92</v>
      </c>
      <c r="D112" s="137">
        <v>10000000</v>
      </c>
      <c r="E112" s="289">
        <f>I112*L112</f>
        <v>10000000</v>
      </c>
      <c r="F112" s="137">
        <f t="shared" si="6"/>
        <v>0</v>
      </c>
      <c r="G112" s="138">
        <f t="shared" si="7"/>
        <v>100</v>
      </c>
      <c r="H112" s="290" t="s">
        <v>53</v>
      </c>
      <c r="I112" s="199">
        <v>5000000</v>
      </c>
      <c r="J112" s="199" t="s">
        <v>20</v>
      </c>
      <c r="K112" s="199" t="s">
        <v>27</v>
      </c>
      <c r="L112" s="199">
        <v>2</v>
      </c>
      <c r="M112" s="199" t="s">
        <v>15</v>
      </c>
      <c r="N112" s="199"/>
      <c r="O112" s="199"/>
      <c r="P112" s="201"/>
      <c r="Q112" s="347">
        <f>I112*L112</f>
        <v>10000000</v>
      </c>
      <c r="R112" s="349"/>
    </row>
    <row r="113" spans="17:17" x14ac:dyDescent="0.15">
      <c r="Q113" s="348"/>
    </row>
  </sheetData>
  <mergeCells count="26">
    <mergeCell ref="A92:C92"/>
    <mergeCell ref="B93:C93"/>
    <mergeCell ref="A109:C109"/>
    <mergeCell ref="B110:C110"/>
    <mergeCell ref="A105:C105"/>
    <mergeCell ref="B106:C106"/>
    <mergeCell ref="A101:C101"/>
    <mergeCell ref="B102:C102"/>
    <mergeCell ref="A1:P1"/>
    <mergeCell ref="A3:C3"/>
    <mergeCell ref="F3:G3"/>
    <mergeCell ref="N2:Q2"/>
    <mergeCell ref="H3:Q4"/>
    <mergeCell ref="D3:D4"/>
    <mergeCell ref="E3:E4"/>
    <mergeCell ref="A78:C78"/>
    <mergeCell ref="B79:C79"/>
    <mergeCell ref="A5:C5"/>
    <mergeCell ref="A6:C6"/>
    <mergeCell ref="A7:A11"/>
    <mergeCell ref="B7:C7"/>
    <mergeCell ref="B35:C35"/>
    <mergeCell ref="B39:C39"/>
    <mergeCell ref="A73:C73"/>
    <mergeCell ref="B74:C74"/>
    <mergeCell ref="C45:C46"/>
  </mergeCells>
  <phoneticPr fontId="19" type="noConversion"/>
  <pageMargins left="0.78740157480314965" right="0.78740157480314965" top="0.98425196850393704" bottom="0.98425196850393704" header="0.51181102362204722" footer="0.51181102362204722"/>
  <pageSetup paperSize="9" scale="79" firstPageNumber="5" orientation="landscape" useFirstPageNumber="1" r:id="rId1"/>
  <headerFooter>
    <oddFooter>&amp;R&amp;"굴림,보통"&amp;9참좋은재가노인돌봄센터(2021.11.30)</oddFooter>
  </headerFooter>
  <rowBreaks count="3" manualBreakCount="3">
    <brk id="28" max="16" man="1"/>
    <brk id="56" max="16" man="1"/>
    <brk id="84" max="1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43"/>
  <sheetViews>
    <sheetView showGridLines="0" view="pageBreakPreview" topLeftCell="A22" zoomScale="120" zoomScaleNormal="100" zoomScaleSheetLayoutView="120" workbookViewId="0">
      <selection activeCell="I10" sqref="I10"/>
    </sheetView>
  </sheetViews>
  <sheetFormatPr defaultRowHeight="13.5" x14ac:dyDescent="0.15"/>
  <cols>
    <col min="1" max="2" width="15" style="11" customWidth="1"/>
    <col min="3" max="5" width="16.44140625" style="11" customWidth="1"/>
  </cols>
  <sheetData>
    <row r="1" spans="1:5" s="71" customFormat="1" ht="35.25" customHeight="1" x14ac:dyDescent="0.15">
      <c r="A1" s="451" t="s">
        <v>68</v>
      </c>
      <c r="B1" s="451"/>
      <c r="C1" s="451"/>
      <c r="D1" s="451"/>
      <c r="E1" s="451"/>
    </row>
    <row r="2" spans="1:5" s="71" customFormat="1" ht="21" customHeight="1" x14ac:dyDescent="0.15">
      <c r="A2" s="46" t="s">
        <v>203</v>
      </c>
      <c r="B2" s="46"/>
      <c r="C2" s="46"/>
      <c r="D2" s="46"/>
      <c r="E2" s="46"/>
    </row>
    <row r="3" spans="1:5" s="71" customFormat="1" ht="21" customHeight="1" x14ac:dyDescent="0.15">
      <c r="A3" s="46" t="s">
        <v>50</v>
      </c>
      <c r="B3" s="46"/>
      <c r="C3" s="46"/>
      <c r="D3" s="46"/>
      <c r="E3" s="46"/>
    </row>
    <row r="4" spans="1:5" s="71" customFormat="1" ht="14.25" customHeight="1" thickBot="1" x14ac:dyDescent="0.2">
      <c r="A4" s="344"/>
      <c r="B4" s="344"/>
      <c r="C4" s="344"/>
      <c r="D4" s="344"/>
      <c r="E4" s="35" t="s">
        <v>51</v>
      </c>
    </row>
    <row r="5" spans="1:5" s="71" customFormat="1" ht="18.75" customHeight="1" thickBot="1" x14ac:dyDescent="0.2">
      <c r="A5" s="458" t="s">
        <v>196</v>
      </c>
      <c r="B5" s="460" t="s">
        <v>197</v>
      </c>
      <c r="C5" s="338" t="s">
        <v>193</v>
      </c>
      <c r="D5" s="338" t="s">
        <v>217</v>
      </c>
      <c r="E5" s="339" t="s">
        <v>201</v>
      </c>
    </row>
    <row r="6" spans="1:5" s="71" customFormat="1" ht="18.75" customHeight="1" thickTop="1" thickBot="1" x14ac:dyDescent="0.2">
      <c r="A6" s="459"/>
      <c r="B6" s="461"/>
      <c r="C6" s="332" t="s">
        <v>216</v>
      </c>
      <c r="D6" s="42" t="s">
        <v>218</v>
      </c>
      <c r="E6" s="340" t="s">
        <v>7</v>
      </c>
    </row>
    <row r="7" spans="1:5" s="71" customFormat="1" ht="18.75" customHeight="1" thickTop="1" x14ac:dyDescent="0.15">
      <c r="A7" s="455" t="s">
        <v>191</v>
      </c>
      <c r="B7" s="462" t="s">
        <v>72</v>
      </c>
      <c r="C7" s="19">
        <f>세입예산!D8</f>
        <v>24580800</v>
      </c>
      <c r="D7" s="19">
        <f>세입예산!E8</f>
        <v>25716000</v>
      </c>
      <c r="E7" s="341">
        <f>D7-C7</f>
        <v>1135200</v>
      </c>
    </row>
    <row r="8" spans="1:5" s="71" customFormat="1" ht="18.75" customHeight="1" x14ac:dyDescent="0.15">
      <c r="A8" s="455"/>
      <c r="B8" s="446"/>
      <c r="C8" s="448" t="s">
        <v>223</v>
      </c>
      <c r="D8" s="449"/>
      <c r="E8" s="450"/>
    </row>
    <row r="9" spans="1:5" s="71" customFormat="1" ht="18.75" customHeight="1" x14ac:dyDescent="0.15">
      <c r="A9" s="440" t="s">
        <v>190</v>
      </c>
      <c r="B9" s="433" t="s">
        <v>190</v>
      </c>
      <c r="C9" s="19">
        <f>세입예산!D16</f>
        <v>329657200</v>
      </c>
      <c r="D9" s="19">
        <f>세입예산!E16</f>
        <v>337079200</v>
      </c>
      <c r="E9" s="341">
        <f>D9-C9</f>
        <v>7422000</v>
      </c>
    </row>
    <row r="10" spans="1:5" s="71" customFormat="1" ht="18.75" customHeight="1" x14ac:dyDescent="0.15">
      <c r="A10" s="435"/>
      <c r="B10" s="446"/>
      <c r="C10" s="448" t="s">
        <v>224</v>
      </c>
      <c r="D10" s="449"/>
      <c r="E10" s="450"/>
    </row>
    <row r="11" spans="1:5" s="71" customFormat="1" ht="18.75" customHeight="1" x14ac:dyDescent="0.15">
      <c r="A11" s="435"/>
      <c r="B11" s="433" t="s">
        <v>75</v>
      </c>
      <c r="C11" s="19">
        <f>세입예산!D26</f>
        <v>30140000</v>
      </c>
      <c r="D11" s="19">
        <f>세입예산!E26</f>
        <v>33000000</v>
      </c>
      <c r="E11" s="341">
        <f>D11-C11</f>
        <v>2860000</v>
      </c>
    </row>
    <row r="12" spans="1:5" s="71" customFormat="1" ht="18.75" customHeight="1" x14ac:dyDescent="0.15">
      <c r="A12" s="441"/>
      <c r="B12" s="446"/>
      <c r="C12" s="448" t="s">
        <v>225</v>
      </c>
      <c r="D12" s="449"/>
      <c r="E12" s="450"/>
    </row>
    <row r="13" spans="1:5" s="71" customFormat="1" ht="18.75" customHeight="1" x14ac:dyDescent="0.15">
      <c r="A13" s="440" t="s">
        <v>104</v>
      </c>
      <c r="B13" s="433" t="s">
        <v>108</v>
      </c>
      <c r="C13" s="19">
        <f>세입예산!D30</f>
        <v>49431689</v>
      </c>
      <c r="D13" s="19">
        <f>세입예산!E30</f>
        <v>55000000</v>
      </c>
      <c r="E13" s="341">
        <f>D13-C13</f>
        <v>5568311</v>
      </c>
    </row>
    <row r="14" spans="1:5" s="71" customFormat="1" ht="18.75" customHeight="1" x14ac:dyDescent="0.15">
      <c r="A14" s="435"/>
      <c r="B14" s="400"/>
      <c r="C14" s="443" t="s">
        <v>226</v>
      </c>
      <c r="D14" s="444"/>
      <c r="E14" s="445"/>
    </row>
    <row r="15" spans="1:5" s="71" customFormat="1" ht="18.75" customHeight="1" x14ac:dyDescent="0.15">
      <c r="A15" s="435"/>
      <c r="B15" s="433" t="s">
        <v>109</v>
      </c>
      <c r="C15" s="19">
        <f>세입예산!D31</f>
        <v>688238</v>
      </c>
      <c r="D15" s="19">
        <f>세입예산!E31</f>
        <v>630000</v>
      </c>
      <c r="E15" s="341">
        <f>D15-C15</f>
        <v>-58238</v>
      </c>
    </row>
    <row r="16" spans="1:5" s="71" customFormat="1" ht="18.75" customHeight="1" x14ac:dyDescent="0.15">
      <c r="A16" s="441"/>
      <c r="B16" s="446"/>
      <c r="C16" s="448" t="s">
        <v>202</v>
      </c>
      <c r="D16" s="449"/>
      <c r="E16" s="450"/>
    </row>
    <row r="17" spans="1:5" s="71" customFormat="1" ht="18.75" customHeight="1" x14ac:dyDescent="0.15">
      <c r="A17" s="456" t="s">
        <v>21</v>
      </c>
      <c r="B17" s="433" t="s">
        <v>78</v>
      </c>
      <c r="C17" s="41">
        <f>세입예산!D37</f>
        <v>10073</v>
      </c>
      <c r="D17" s="41">
        <f>세입예산!E37</f>
        <v>11800</v>
      </c>
      <c r="E17" s="345">
        <f>D17-C17</f>
        <v>1727</v>
      </c>
    </row>
    <row r="18" spans="1:5" s="71" customFormat="1" ht="18.75" customHeight="1" x14ac:dyDescent="0.15">
      <c r="A18" s="456"/>
      <c r="B18" s="400"/>
      <c r="C18" s="448" t="s">
        <v>227</v>
      </c>
      <c r="D18" s="449"/>
      <c r="E18" s="450"/>
    </row>
    <row r="19" spans="1:5" s="71" customFormat="1" ht="18.75" customHeight="1" x14ac:dyDescent="0.15">
      <c r="A19" s="456"/>
      <c r="B19" s="433" t="s">
        <v>77</v>
      </c>
      <c r="C19" s="334">
        <f>세입예산!D39</f>
        <v>6300000</v>
      </c>
      <c r="D19" s="334">
        <f>세입예산!E39</f>
        <v>6000000</v>
      </c>
      <c r="E19" s="346">
        <f>D19-C19</f>
        <v>-300000</v>
      </c>
    </row>
    <row r="20" spans="1:5" s="71" customFormat="1" ht="18.75" customHeight="1" thickBot="1" x14ac:dyDescent="0.2">
      <c r="A20" s="457"/>
      <c r="B20" s="434"/>
      <c r="C20" s="453" t="s">
        <v>228</v>
      </c>
      <c r="D20" s="453"/>
      <c r="E20" s="454"/>
    </row>
    <row r="21" spans="1:5" s="71" customFormat="1" ht="18.75" customHeight="1" x14ac:dyDescent="0.15">
      <c r="A21" s="7"/>
      <c r="B21" s="7"/>
      <c r="C21" s="8"/>
      <c r="D21" s="9"/>
      <c r="E21" s="10"/>
    </row>
    <row r="22" spans="1:5" s="71" customFormat="1" ht="21" customHeight="1" thickBot="1" x14ac:dyDescent="0.2">
      <c r="A22" s="452" t="s">
        <v>105</v>
      </c>
      <c r="B22" s="452"/>
      <c r="C22" s="452"/>
      <c r="D22" s="452"/>
      <c r="E22" s="452"/>
    </row>
    <row r="23" spans="1:5" s="71" customFormat="1" ht="19.5" customHeight="1" thickBot="1" x14ac:dyDescent="0.2">
      <c r="A23" s="458" t="s">
        <v>196</v>
      </c>
      <c r="B23" s="460" t="s">
        <v>197</v>
      </c>
      <c r="C23" s="355" t="s">
        <v>193</v>
      </c>
      <c r="D23" s="355" t="s">
        <v>217</v>
      </c>
      <c r="E23" s="339" t="s">
        <v>201</v>
      </c>
    </row>
    <row r="24" spans="1:5" s="71" customFormat="1" ht="19.5" customHeight="1" thickTop="1" thickBot="1" x14ac:dyDescent="0.2">
      <c r="A24" s="459"/>
      <c r="B24" s="461"/>
      <c r="C24" s="356" t="s">
        <v>216</v>
      </c>
      <c r="D24" s="42" t="s">
        <v>218</v>
      </c>
      <c r="E24" s="340" t="s">
        <v>7</v>
      </c>
    </row>
    <row r="25" spans="1:5" s="71" customFormat="1" ht="19.5" customHeight="1" thickTop="1" thickBot="1" x14ac:dyDescent="0.2">
      <c r="A25" s="442" t="s">
        <v>24</v>
      </c>
      <c r="B25" s="462" t="s">
        <v>81</v>
      </c>
      <c r="C25" s="43">
        <f>세출예산!D8</f>
        <v>269880000</v>
      </c>
      <c r="D25" s="43">
        <f>세출예산!E8</f>
        <v>277447200</v>
      </c>
      <c r="E25" s="341">
        <f>D25-C25</f>
        <v>7567200</v>
      </c>
    </row>
    <row r="26" spans="1:5" s="71" customFormat="1" ht="19.5" customHeight="1" thickTop="1" thickBot="1" x14ac:dyDescent="0.2">
      <c r="A26" s="442"/>
      <c r="B26" s="446"/>
      <c r="C26" s="443" t="s">
        <v>233</v>
      </c>
      <c r="D26" s="444"/>
      <c r="E26" s="445"/>
    </row>
    <row r="27" spans="1:5" s="71" customFormat="1" ht="19.5" customHeight="1" thickTop="1" thickBot="1" x14ac:dyDescent="0.2">
      <c r="A27" s="442"/>
      <c r="B27" s="433" t="s">
        <v>80</v>
      </c>
      <c r="C27" s="43">
        <f>세출예산!D12</f>
        <v>16642360</v>
      </c>
      <c r="D27" s="350">
        <f>세출예산!E12</f>
        <v>18478720</v>
      </c>
      <c r="E27" s="342">
        <f>D27-C27</f>
        <v>1836360</v>
      </c>
    </row>
    <row r="28" spans="1:5" s="71" customFormat="1" ht="19.5" customHeight="1" thickTop="1" thickBot="1" x14ac:dyDescent="0.2">
      <c r="A28" s="442"/>
      <c r="B28" s="446"/>
      <c r="C28" s="443" t="s">
        <v>234</v>
      </c>
      <c r="D28" s="444"/>
      <c r="E28" s="445"/>
    </row>
    <row r="29" spans="1:5" s="71" customFormat="1" ht="19.5" customHeight="1" thickTop="1" thickBot="1" x14ac:dyDescent="0.2">
      <c r="A29" s="442"/>
      <c r="B29" s="433" t="s">
        <v>198</v>
      </c>
      <c r="C29" s="43">
        <f>세출예산!D27</f>
        <v>23347690</v>
      </c>
      <c r="D29" s="43">
        <f>세출예산!E27</f>
        <v>24131320</v>
      </c>
      <c r="E29" s="341">
        <f>D29-C29</f>
        <v>783630</v>
      </c>
    </row>
    <row r="30" spans="1:5" s="71" customFormat="1" ht="19.5" customHeight="1" thickTop="1" thickBot="1" x14ac:dyDescent="0.2">
      <c r="A30" s="442"/>
      <c r="B30" s="446"/>
      <c r="C30" s="443" t="s">
        <v>235</v>
      </c>
      <c r="D30" s="444"/>
      <c r="E30" s="445"/>
    </row>
    <row r="31" spans="1:5" s="71" customFormat="1" ht="19.5" customHeight="1" thickTop="1" thickBot="1" x14ac:dyDescent="0.2">
      <c r="A31" s="442"/>
      <c r="B31" s="433" t="s">
        <v>199</v>
      </c>
      <c r="C31" s="337">
        <f>세출예산!D29</f>
        <v>28551930</v>
      </c>
      <c r="D31" s="43">
        <f>세출예산!E29</f>
        <v>30084290</v>
      </c>
      <c r="E31" s="341">
        <f>D31-C31</f>
        <v>1532360</v>
      </c>
    </row>
    <row r="32" spans="1:5" s="71" customFormat="1" ht="19.5" customHeight="1" thickTop="1" x14ac:dyDescent="0.15">
      <c r="A32" s="442"/>
      <c r="B32" s="446"/>
      <c r="C32" s="437" t="s">
        <v>236</v>
      </c>
      <c r="D32" s="438"/>
      <c r="E32" s="439"/>
    </row>
    <row r="33" spans="1:5" s="71" customFormat="1" ht="19.5" customHeight="1" x14ac:dyDescent="0.15">
      <c r="A33" s="440" t="s">
        <v>229</v>
      </c>
      <c r="B33" s="433" t="s">
        <v>230</v>
      </c>
      <c r="C33" s="19">
        <f>세출예산!D41</f>
        <v>11800000</v>
      </c>
      <c r="D33" s="19">
        <f>세출예산!E41</f>
        <v>13800000</v>
      </c>
      <c r="E33" s="341">
        <f>D33-C33</f>
        <v>2000000</v>
      </c>
    </row>
    <row r="34" spans="1:5" s="71" customFormat="1" ht="19.5" customHeight="1" x14ac:dyDescent="0.15">
      <c r="A34" s="435"/>
      <c r="B34" s="446"/>
      <c r="C34" s="448" t="s">
        <v>237</v>
      </c>
      <c r="D34" s="449"/>
      <c r="E34" s="450"/>
    </row>
    <row r="35" spans="1:5" s="71" customFormat="1" ht="19.5" customHeight="1" x14ac:dyDescent="0.15">
      <c r="A35" s="435"/>
      <c r="B35" s="447" t="s">
        <v>231</v>
      </c>
      <c r="C35" s="19">
        <f>세출예산!D45</f>
        <v>8470000</v>
      </c>
      <c r="D35" s="19">
        <f>세출예산!E45</f>
        <v>9670000</v>
      </c>
      <c r="E35" s="341">
        <f>D35-C35</f>
        <v>1200000</v>
      </c>
    </row>
    <row r="36" spans="1:5" s="71" customFormat="1" ht="19.5" customHeight="1" x14ac:dyDescent="0.15">
      <c r="A36" s="435"/>
      <c r="B36" s="446"/>
      <c r="C36" s="448" t="s">
        <v>238</v>
      </c>
      <c r="D36" s="449"/>
      <c r="E36" s="450"/>
    </row>
    <row r="37" spans="1:5" s="71" customFormat="1" ht="19.5" customHeight="1" x14ac:dyDescent="0.15">
      <c r="A37" s="435"/>
      <c r="B37" s="433" t="s">
        <v>232</v>
      </c>
      <c r="C37" s="19">
        <f>세출예산!D60</f>
        <v>14837000</v>
      </c>
      <c r="D37" s="19">
        <f>세출예산!E60</f>
        <v>15937000</v>
      </c>
      <c r="E37" s="341">
        <f>D37-C37</f>
        <v>1100000</v>
      </c>
    </row>
    <row r="38" spans="1:5" s="71" customFormat="1" ht="19.5" customHeight="1" x14ac:dyDescent="0.15">
      <c r="A38" s="441"/>
      <c r="B38" s="446"/>
      <c r="C38" s="448" t="s">
        <v>239</v>
      </c>
      <c r="D38" s="449"/>
      <c r="E38" s="450"/>
    </row>
    <row r="39" spans="1:5" s="71" customFormat="1" ht="19.5" customHeight="1" x14ac:dyDescent="0.15">
      <c r="A39" s="440" t="s">
        <v>83</v>
      </c>
      <c r="B39" s="433" t="s">
        <v>84</v>
      </c>
      <c r="C39" s="19">
        <f>세출예산!D80</f>
        <v>8700000</v>
      </c>
      <c r="D39" s="19">
        <f>세출예산!E80</f>
        <v>9350000</v>
      </c>
      <c r="E39" s="341">
        <f>D39-C39</f>
        <v>650000</v>
      </c>
    </row>
    <row r="40" spans="1:5" s="71" customFormat="1" ht="19.5" customHeight="1" x14ac:dyDescent="0.15">
      <c r="A40" s="441"/>
      <c r="B40" s="400"/>
      <c r="C40" s="443" t="s">
        <v>240</v>
      </c>
      <c r="D40" s="444"/>
      <c r="E40" s="445"/>
    </row>
    <row r="41" spans="1:5" s="71" customFormat="1" ht="19.5" customHeight="1" x14ac:dyDescent="0.15">
      <c r="A41" s="435" t="s">
        <v>88</v>
      </c>
      <c r="B41" s="433" t="s">
        <v>69</v>
      </c>
      <c r="C41" s="334">
        <f>세출예산!D106</f>
        <v>12539020</v>
      </c>
      <c r="D41" s="334">
        <f>세출예산!E106</f>
        <v>12498470</v>
      </c>
      <c r="E41" s="343">
        <f>D41-C41</f>
        <v>-40550</v>
      </c>
    </row>
    <row r="42" spans="1:5" s="71" customFormat="1" ht="19.5" customHeight="1" thickBot="1" x14ac:dyDescent="0.2">
      <c r="A42" s="436"/>
      <c r="B42" s="434"/>
      <c r="C42" s="431" t="s">
        <v>241</v>
      </c>
      <c r="D42" s="431"/>
      <c r="E42" s="432"/>
    </row>
    <row r="43" spans="1:5" s="71" customFormat="1" x14ac:dyDescent="0.15">
      <c r="A43" s="139"/>
      <c r="B43" s="139"/>
      <c r="C43" s="140"/>
      <c r="D43" s="140"/>
      <c r="E43" s="140"/>
    </row>
  </sheetData>
  <mergeCells count="46">
    <mergeCell ref="B37:B38"/>
    <mergeCell ref="C38:E38"/>
    <mergeCell ref="A33:A38"/>
    <mergeCell ref="B9:B10"/>
    <mergeCell ref="C10:E10"/>
    <mergeCell ref="A9:A12"/>
    <mergeCell ref="B33:B34"/>
    <mergeCell ref="C34:E34"/>
    <mergeCell ref="A23:A24"/>
    <mergeCell ref="C12:E12"/>
    <mergeCell ref="B23:B24"/>
    <mergeCell ref="B25:B26"/>
    <mergeCell ref="C14:E14"/>
    <mergeCell ref="C18:E18"/>
    <mergeCell ref="A1:E1"/>
    <mergeCell ref="A22:E22"/>
    <mergeCell ref="C8:E8"/>
    <mergeCell ref="C20:E20"/>
    <mergeCell ref="A7:A8"/>
    <mergeCell ref="A17:A20"/>
    <mergeCell ref="A5:A6"/>
    <mergeCell ref="A13:A16"/>
    <mergeCell ref="C16:E16"/>
    <mergeCell ref="B5:B6"/>
    <mergeCell ref="B7:B8"/>
    <mergeCell ref="B11:B12"/>
    <mergeCell ref="B13:B14"/>
    <mergeCell ref="B15:B16"/>
    <mergeCell ref="B17:B18"/>
    <mergeCell ref="B19:B20"/>
    <mergeCell ref="C42:E42"/>
    <mergeCell ref="B41:B42"/>
    <mergeCell ref="A41:A42"/>
    <mergeCell ref="C32:E32"/>
    <mergeCell ref="A39:A40"/>
    <mergeCell ref="A25:A32"/>
    <mergeCell ref="C26:E26"/>
    <mergeCell ref="B39:B40"/>
    <mergeCell ref="B27:B28"/>
    <mergeCell ref="B29:B30"/>
    <mergeCell ref="B31:B32"/>
    <mergeCell ref="C28:E28"/>
    <mergeCell ref="C30:E30"/>
    <mergeCell ref="C40:E40"/>
    <mergeCell ref="B35:B36"/>
    <mergeCell ref="C36:E36"/>
  </mergeCells>
  <phoneticPr fontId="19" type="noConversion"/>
  <pageMargins left="0.78740157480314965" right="0.74803149606299213" top="0.98425196850393704" bottom="0.98425196850393704" header="0.51181102362204722" footer="0.51181102362204722"/>
  <pageSetup paperSize="9" scale="84" firstPageNumber="10" orientation="portrait" useFirstPageNumber="1" r:id="rId1"/>
  <headerFooter>
    <oddFooter>&amp;R&amp;"굴림,보통"&amp;9참좋은재가노인돌봄센터(2021.11.30)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 지정된 범위</vt:lpstr>
      </vt:variant>
      <vt:variant>
        <vt:i4>8</vt:i4>
      </vt:variant>
    </vt:vector>
  </HeadingPairs>
  <TitlesOfParts>
    <vt:vector size="14" baseType="lpstr">
      <vt:lpstr>표지</vt:lpstr>
      <vt:lpstr>예산총칙</vt:lpstr>
      <vt:lpstr>예산총괄</vt:lpstr>
      <vt:lpstr>세입예산</vt:lpstr>
      <vt:lpstr>세출예산</vt:lpstr>
      <vt:lpstr>예산증감내용</vt:lpstr>
      <vt:lpstr>세입예산!Consolidate_Area</vt:lpstr>
      <vt:lpstr>세출예산!Consolidate_Area</vt:lpstr>
      <vt:lpstr>예산증감내용!Consolidate_Area</vt:lpstr>
      <vt:lpstr>예산총괄!Consolidate_Area</vt:lpstr>
      <vt:lpstr>표지!Consolidate_Area</vt:lpstr>
      <vt:lpstr>세입예산!Print_Area</vt:lpstr>
      <vt:lpstr>세출예산!Print_Area</vt:lpstr>
      <vt:lpstr>예산증감내용!Print_Area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 PC</dc:creator>
  <cp:lastModifiedBy>USER</cp:lastModifiedBy>
  <cp:revision>91</cp:revision>
  <cp:lastPrinted>2021-11-30T04:33:05Z</cp:lastPrinted>
  <dcterms:created xsi:type="dcterms:W3CDTF">2016-12-07T07:13:09Z</dcterms:created>
  <dcterms:modified xsi:type="dcterms:W3CDTF">2021-11-30T04:33:07Z</dcterms:modified>
</cp:coreProperties>
</file>