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결산추경 및 최초예산\법인제출용\"/>
    </mc:Choice>
  </mc:AlternateContent>
  <xr:revisionPtr revIDLastSave="0" documentId="13_ncr:1_{2BEE7B5C-CFB1-47FD-906D-78520B46624C}" xr6:coauthVersionLast="46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8" r:id="rId5"/>
    <sheet name="예산증감내용 " sheetId="7" r:id="rId6"/>
  </sheets>
  <definedNames>
    <definedName name="_xlnm.Consolidate_Area" localSheetId="3">세입예산!$A$1:$P$33</definedName>
    <definedName name="_xlnm.Consolidate_Area" localSheetId="4">세출예산!$A$1:$P$125</definedName>
    <definedName name="_xlnm.Consolidate_Area" localSheetId="5">'예산증감내용 '!$A$1:$E$55</definedName>
    <definedName name="_xlnm.Consolidate_Area" localSheetId="2">예산총괄!$A$1:$E$22</definedName>
    <definedName name="_xlnm.Consolidate_Area" localSheetId="0">표지!$A$1:$A$12</definedName>
    <definedName name="_xlnm.Consolidate_Area">#REF!</definedName>
    <definedName name="_xlnm.Print_Area" localSheetId="3">세입예산!$A$1:$Q$32</definedName>
    <definedName name="_xlnm.Print_Area" localSheetId="4">세출예산!$A$1:$Q$124</definedName>
    <definedName name="_xlnm.Print_Area" localSheetId="5">'예산증감내용 '!$A$1:$E$52</definedName>
    <definedName name="_xlnm.Print_Area" localSheetId="2">예산총괄!$A$1:$E$22</definedName>
    <definedName name="_xlnm.Print_Area" localSheetId="1">예산총칙!$A$1:$A$19</definedName>
    <definedName name="_xlnm.Print_Area" localSheetId="0">표지!$A$1:$A$9</definedName>
  </definedNames>
  <calcPr calcId="181029"/>
</workbook>
</file>

<file path=xl/calcChain.xml><?xml version="1.0" encoding="utf-8"?>
<calcChain xmlns="http://schemas.openxmlformats.org/spreadsheetml/2006/main">
  <c r="C21" i="7" l="1"/>
  <c r="D19" i="7"/>
  <c r="C19" i="7"/>
  <c r="Q93" i="8"/>
  <c r="Q72" i="8"/>
  <c r="Q99" i="8"/>
  <c r="Q100" i="8" l="1"/>
  <c r="Q98" i="8"/>
  <c r="D17" i="7" l="1"/>
  <c r="C17" i="7"/>
  <c r="D15" i="7"/>
  <c r="C15" i="7"/>
  <c r="D21" i="7"/>
  <c r="E17" i="7" l="1"/>
  <c r="E19" i="7"/>
  <c r="Q52" i="8"/>
  <c r="Q78" i="8"/>
  <c r="Q101" i="8"/>
  <c r="Q83" i="8"/>
  <c r="I17" i="8" l="1"/>
  <c r="E25" i="4" l="1"/>
  <c r="E24" i="4" s="1"/>
  <c r="E5" i="4" s="1"/>
  <c r="Q8" i="4"/>
  <c r="Q105" i="8"/>
  <c r="Q104" i="8"/>
  <c r="Q106" i="8"/>
  <c r="D29" i="4"/>
  <c r="Q28" i="4"/>
  <c r="E28" i="4"/>
  <c r="F28" i="4" s="1"/>
  <c r="C13" i="7" l="1"/>
  <c r="C11" i="7"/>
  <c r="C9" i="7"/>
  <c r="C7" i="7"/>
  <c r="Q77" i="8" l="1"/>
  <c r="Q9" i="4"/>
  <c r="Q88" i="8"/>
  <c r="Q87" i="8"/>
  <c r="Q27" i="4" l="1"/>
  <c r="Q23" i="4"/>
  <c r="Q19" i="4"/>
  <c r="Q18" i="4"/>
  <c r="Q112" i="8"/>
  <c r="Q111" i="8" s="1"/>
  <c r="Q110" i="8"/>
  <c r="Q109" i="8"/>
  <c r="Q108" i="8"/>
  <c r="Q103" i="8"/>
  <c r="Q102" i="8"/>
  <c r="Q97" i="8"/>
  <c r="Q96" i="8"/>
  <c r="Q95" i="8"/>
  <c r="Q94" i="8"/>
  <c r="Q92" i="8"/>
  <c r="Q91" i="8"/>
  <c r="Q89" i="8"/>
  <c r="Q86" i="8"/>
  <c r="Q85" i="8"/>
  <c r="Q84" i="8"/>
  <c r="Q82" i="8"/>
  <c r="Q81" i="8"/>
  <c r="Q80" i="8"/>
  <c r="Q79" i="8"/>
  <c r="Q76" i="8"/>
  <c r="Q75" i="8"/>
  <c r="Q74" i="8"/>
  <c r="D71" i="8"/>
  <c r="Q110" i="1"/>
  <c r="Q109" i="1" s="1"/>
  <c r="Q108" i="1"/>
  <c r="Q107" i="1"/>
  <c r="Q106" i="1"/>
  <c r="Q105" i="1"/>
  <c r="Q104" i="1"/>
  <c r="Q102" i="1"/>
  <c r="Q101" i="1"/>
  <c r="Q100" i="1"/>
  <c r="Q99" i="1"/>
  <c r="Q98" i="1"/>
  <c r="Q97" i="1"/>
  <c r="Q95" i="1" s="1"/>
  <c r="Q96" i="1"/>
  <c r="Q94" i="1"/>
  <c r="Q93" i="1"/>
  <c r="Q92" i="1" s="1"/>
  <c r="Q91" i="1"/>
  <c r="Q89" i="1"/>
  <c r="Q88" i="1"/>
  <c r="Q87" i="1"/>
  <c r="Q86" i="1"/>
  <c r="Q85" i="1"/>
  <c r="Q84" i="1"/>
  <c r="Q82" i="1"/>
  <c r="Q81" i="1"/>
  <c r="Q80" i="1"/>
  <c r="Q79" i="1"/>
  <c r="Q77" i="1"/>
  <c r="Q76" i="1"/>
  <c r="Q75" i="1"/>
  <c r="Q74" i="1"/>
  <c r="D71" i="1"/>
  <c r="D70" i="1"/>
  <c r="Q110" i="2"/>
  <c r="Q109" i="2" s="1"/>
  <c r="Q108" i="2"/>
  <c r="Q107" i="2"/>
  <c r="Q106" i="2"/>
  <c r="Q105" i="2"/>
  <c r="Q104" i="2"/>
  <c r="Q103" i="2" s="1"/>
  <c r="Q102" i="2"/>
  <c r="Q101" i="2" s="1"/>
  <c r="Q100" i="2"/>
  <c r="Q99" i="2"/>
  <c r="Q98" i="2"/>
  <c r="Q97" i="2"/>
  <c r="Q96" i="2"/>
  <c r="Q94" i="2"/>
  <c r="Q93" i="2"/>
  <c r="Q91" i="2"/>
  <c r="Q89" i="2"/>
  <c r="Q88" i="2"/>
  <c r="Q87" i="2"/>
  <c r="Q86" i="2"/>
  <c r="Q85" i="2"/>
  <c r="Q83" i="2" s="1"/>
  <c r="Q84" i="2"/>
  <c r="Q82" i="2"/>
  <c r="Q81" i="2"/>
  <c r="Q80" i="2"/>
  <c r="Q79" i="2"/>
  <c r="Q77" i="2"/>
  <c r="Q76" i="2"/>
  <c r="Q75" i="2"/>
  <c r="Q73" i="2" s="1"/>
  <c r="Q74" i="2"/>
  <c r="D71" i="2"/>
  <c r="D70" i="2"/>
  <c r="Q111" i="4"/>
  <c r="Q110" i="4" s="1"/>
  <c r="Q109" i="4"/>
  <c r="Q108" i="4"/>
  <c r="Q107" i="4"/>
  <c r="Q106" i="4"/>
  <c r="Q105" i="4"/>
  <c r="Q103" i="4"/>
  <c r="Q102" i="4" s="1"/>
  <c r="Q101" i="4"/>
  <c r="Q100" i="4"/>
  <c r="Q99" i="4"/>
  <c r="Q98" i="4"/>
  <c r="Q97" i="4"/>
  <c r="Q95" i="4"/>
  <c r="Q94" i="4"/>
  <c r="Q93" i="4"/>
  <c r="Q92" i="4"/>
  <c r="Q90" i="4"/>
  <c r="Q89" i="4"/>
  <c r="Q88" i="4"/>
  <c r="Q87" i="4"/>
  <c r="Q86" i="4"/>
  <c r="Q85" i="4"/>
  <c r="Q83" i="4"/>
  <c r="Q82" i="4"/>
  <c r="Q81" i="4"/>
  <c r="Q80" i="4"/>
  <c r="Q78" i="4"/>
  <c r="Q77" i="4"/>
  <c r="Q76" i="4"/>
  <c r="Q75" i="4"/>
  <c r="D72" i="4"/>
  <c r="D71" i="4" s="1"/>
  <c r="Q122" i="7"/>
  <c r="Q121" i="7" s="1"/>
  <c r="Q120" i="7"/>
  <c r="Q119" i="7"/>
  <c r="Q118" i="7"/>
  <c r="Q117" i="7"/>
  <c r="Q116" i="7"/>
  <c r="Q114" i="7"/>
  <c r="Q113" i="7" s="1"/>
  <c r="Q112" i="7"/>
  <c r="Q111" i="7"/>
  <c r="Q110" i="7"/>
  <c r="Q109" i="7"/>
  <c r="Q108" i="7"/>
  <c r="Q106" i="7"/>
  <c r="Q105" i="7"/>
  <c r="Q103" i="7"/>
  <c r="Q101" i="7"/>
  <c r="Q100" i="7"/>
  <c r="Q99" i="7"/>
  <c r="Q98" i="7"/>
  <c r="Q97" i="7"/>
  <c r="Q96" i="7"/>
  <c r="Q94" i="7"/>
  <c r="Q93" i="7"/>
  <c r="Q92" i="7"/>
  <c r="Q91" i="7"/>
  <c r="Q89" i="7"/>
  <c r="Q88" i="7"/>
  <c r="Q87" i="7"/>
  <c r="Q86" i="7"/>
  <c r="D83" i="7"/>
  <c r="D82" i="7" s="1"/>
  <c r="Q104" i="4" l="1"/>
  <c r="Q84" i="4"/>
  <c r="Q115" i="7"/>
  <c r="Q85" i="7"/>
  <c r="Q79" i="4"/>
  <c r="Q90" i="7"/>
  <c r="Q104" i="7"/>
  <c r="Q74" i="4"/>
  <c r="Q73" i="1"/>
  <c r="Q83" i="1"/>
  <c r="Q95" i="7"/>
  <c r="Q107" i="7"/>
  <c r="Q78" i="2"/>
  <c r="Q92" i="2"/>
  <c r="Q78" i="1"/>
  <c r="Q72" i="1" s="1"/>
  <c r="E72" i="1" s="1"/>
  <c r="Q103" i="1"/>
  <c r="Q107" i="8"/>
  <c r="D70" i="8"/>
  <c r="C20" i="3"/>
  <c r="Q73" i="8"/>
  <c r="Q90" i="8"/>
  <c r="Q96" i="4"/>
  <c r="Q95" i="2"/>
  <c r="Q72" i="2" s="1"/>
  <c r="E72" i="2" s="1"/>
  <c r="Q84" i="7" l="1"/>
  <c r="E84" i="7" s="1"/>
  <c r="F84" i="7" s="1"/>
  <c r="Q73" i="4"/>
  <c r="E73" i="4" s="1"/>
  <c r="F73" i="4" s="1"/>
  <c r="F72" i="2"/>
  <c r="E71" i="2"/>
  <c r="G72" i="2"/>
  <c r="G72" i="1"/>
  <c r="F72" i="1"/>
  <c r="E71" i="1"/>
  <c r="G73" i="4" l="1"/>
  <c r="E72" i="4"/>
  <c r="E71" i="4" s="1"/>
  <c r="G84" i="7"/>
  <c r="E83" i="7"/>
  <c r="G83" i="7" s="1"/>
  <c r="G72" i="4"/>
  <c r="F72" i="4"/>
  <c r="G71" i="1"/>
  <c r="F71" i="1"/>
  <c r="E70" i="1"/>
  <c r="E70" i="2"/>
  <c r="G71" i="2"/>
  <c r="F71" i="2"/>
  <c r="F83" i="7" l="1"/>
  <c r="E82" i="7"/>
  <c r="G82" i="7" s="1"/>
  <c r="G71" i="4"/>
  <c r="F71" i="4"/>
  <c r="G70" i="2"/>
  <c r="F70" i="2"/>
  <c r="G70" i="1"/>
  <c r="F70" i="1"/>
  <c r="F82" i="7"/>
  <c r="Q11" i="8" l="1"/>
  <c r="Q14" i="8" l="1"/>
  <c r="Q9" i="8"/>
  <c r="Q31" i="4"/>
  <c r="Q121" i="8" l="1"/>
  <c r="Q15" i="8" l="1"/>
  <c r="Q32" i="4"/>
  <c r="D24" i="8"/>
  <c r="D7" i="4"/>
  <c r="D6" i="4" s="1"/>
  <c r="Q27" i="8" l="1"/>
  <c r="C45" i="7"/>
  <c r="C43" i="7"/>
  <c r="C41" i="7"/>
  <c r="C39" i="7"/>
  <c r="C37" i="7"/>
  <c r="C35" i="7"/>
  <c r="C51" i="7"/>
  <c r="C49" i="7"/>
  <c r="C27" i="7" l="1"/>
  <c r="C29" i="7"/>
  <c r="Q56" i="8" l="1"/>
  <c r="Q55" i="8"/>
  <c r="Q33" i="8"/>
  <c r="Q16" i="8" l="1"/>
  <c r="Q12" i="8" s="1"/>
  <c r="D120" i="8" l="1"/>
  <c r="D119" i="8" s="1"/>
  <c r="D34" i="8"/>
  <c r="D7" i="8"/>
  <c r="Q11" i="4" l="1"/>
  <c r="D16" i="4" l="1"/>
  <c r="D21" i="4"/>
  <c r="D20" i="4" s="1"/>
  <c r="D24" i="4"/>
  <c r="D30" i="4"/>
  <c r="D5" i="4" l="1"/>
  <c r="Q10" i="8" l="1"/>
  <c r="Q8" i="8" s="1"/>
  <c r="I20" i="8" s="1"/>
  <c r="I23" i="8" s="1"/>
  <c r="Q17" i="8" l="1"/>
  <c r="I19" i="8"/>
  <c r="E12" i="8"/>
  <c r="Q60" i="8"/>
  <c r="Q59" i="8"/>
  <c r="Q65" i="8"/>
  <c r="Q64" i="8"/>
  <c r="Q63" i="8"/>
  <c r="Q62" i="8"/>
  <c r="I22" i="8" l="1"/>
  <c r="Q61" i="8"/>
  <c r="F12" i="8"/>
  <c r="C47" i="7" l="1"/>
  <c r="C31" i="7"/>
  <c r="C33" i="7"/>
  <c r="C18" i="3"/>
  <c r="Q124" i="8"/>
  <c r="Q123" i="8"/>
  <c r="E121" i="8"/>
  <c r="C22" i="3"/>
  <c r="Q118" i="8"/>
  <c r="E118" i="8"/>
  <c r="G118" i="8" s="1"/>
  <c r="D117" i="8"/>
  <c r="D116" i="8" s="1"/>
  <c r="Q115" i="8"/>
  <c r="E115" i="8"/>
  <c r="F115" i="8" s="1"/>
  <c r="D114" i="8"/>
  <c r="D113" i="8" s="1"/>
  <c r="S75" i="8"/>
  <c r="S77" i="8" s="1"/>
  <c r="Q69" i="8"/>
  <c r="E69" i="8" s="1"/>
  <c r="F69" i="8" s="1"/>
  <c r="Q68" i="8"/>
  <c r="E68" i="8" s="1"/>
  <c r="D67" i="8"/>
  <c r="Q58" i="8"/>
  <c r="Q57" i="8" s="1"/>
  <c r="Q54" i="8"/>
  <c r="Q53" i="8" s="1"/>
  <c r="Q51" i="8"/>
  <c r="Q50" i="8"/>
  <c r="Q48" i="8"/>
  <c r="Q47" i="8"/>
  <c r="Q46" i="8"/>
  <c r="Q45" i="8"/>
  <c r="Q44" i="8"/>
  <c r="Q43" i="8"/>
  <c r="Q42" i="8"/>
  <c r="Q41" i="8"/>
  <c r="Q39" i="8"/>
  <c r="Q38" i="8"/>
  <c r="Q37" i="8"/>
  <c r="Q35" i="8"/>
  <c r="E35" i="8" s="1"/>
  <c r="E32" i="8"/>
  <c r="F32" i="8" s="1"/>
  <c r="Q31" i="8"/>
  <c r="Q30" i="8"/>
  <c r="Q28" i="8"/>
  <c r="Q26" i="8" s="1"/>
  <c r="U10" i="8"/>
  <c r="U9" i="8"/>
  <c r="C16" i="3"/>
  <c r="E52" i="8" l="1"/>
  <c r="D45" i="7" s="1"/>
  <c r="E45" i="7" s="1"/>
  <c r="D39" i="7"/>
  <c r="E39" i="7" s="1"/>
  <c r="Q40" i="8"/>
  <c r="E40" i="8" s="1"/>
  <c r="D66" i="8"/>
  <c r="Q36" i="8"/>
  <c r="C21" i="3"/>
  <c r="F121" i="8"/>
  <c r="D49" i="7"/>
  <c r="E49" i="7" s="1"/>
  <c r="D37" i="7"/>
  <c r="E37" i="7" s="1"/>
  <c r="E8" i="8"/>
  <c r="C17" i="3"/>
  <c r="D6" i="8"/>
  <c r="D5" i="8" s="1"/>
  <c r="C19" i="3"/>
  <c r="Q122" i="8"/>
  <c r="E122" i="8" s="1"/>
  <c r="E49" i="8"/>
  <c r="D43" i="7" s="1"/>
  <c r="E43" i="7" s="1"/>
  <c r="Q29" i="8"/>
  <c r="Q25" i="8" s="1"/>
  <c r="E36" i="8"/>
  <c r="Q49" i="8"/>
  <c r="E117" i="8"/>
  <c r="F117" i="8" s="1"/>
  <c r="F118" i="8"/>
  <c r="G121" i="8"/>
  <c r="F35" i="8"/>
  <c r="F68" i="8"/>
  <c r="E67" i="8"/>
  <c r="E114" i="8"/>
  <c r="D27" i="7" l="1"/>
  <c r="E27" i="7" s="1"/>
  <c r="Q19" i="8"/>
  <c r="G122" i="8"/>
  <c r="D51" i="7"/>
  <c r="D19" i="3"/>
  <c r="F36" i="8"/>
  <c r="D41" i="7"/>
  <c r="E41" i="7" s="1"/>
  <c r="Q20" i="8"/>
  <c r="I21" i="8" s="1"/>
  <c r="F49" i="8"/>
  <c r="E34" i="8"/>
  <c r="G34" i="8" s="1"/>
  <c r="G49" i="8"/>
  <c r="G40" i="8"/>
  <c r="G8" i="8"/>
  <c r="C15" i="3"/>
  <c r="E25" i="8"/>
  <c r="F40" i="8"/>
  <c r="F122" i="8"/>
  <c r="E120" i="8"/>
  <c r="G120" i="8" s="1"/>
  <c r="G36" i="8"/>
  <c r="E116" i="8"/>
  <c r="G117" i="8"/>
  <c r="F114" i="8"/>
  <c r="E113" i="8"/>
  <c r="F113" i="8" s="1"/>
  <c r="F67" i="8"/>
  <c r="E66" i="8"/>
  <c r="F66" i="8" s="1"/>
  <c r="F25" i="8" l="1"/>
  <c r="D35" i="7"/>
  <c r="E35" i="7" s="1"/>
  <c r="F34" i="8"/>
  <c r="G25" i="8"/>
  <c r="E24" i="8"/>
  <c r="F8" i="8"/>
  <c r="Q22" i="8"/>
  <c r="Q23" i="8"/>
  <c r="D29" i="7"/>
  <c r="F116" i="8"/>
  <c r="D21" i="3"/>
  <c r="F120" i="8"/>
  <c r="E119" i="8"/>
  <c r="G12" i="8"/>
  <c r="E17" i="8"/>
  <c r="F52" i="8"/>
  <c r="G52" i="8"/>
  <c r="G116" i="8"/>
  <c r="G24" i="8" l="1"/>
  <c r="F24" i="8"/>
  <c r="F17" i="8"/>
  <c r="D22" i="3"/>
  <c r="D17" i="3"/>
  <c r="T29" i="8"/>
  <c r="G17" i="8"/>
  <c r="D31" i="7"/>
  <c r="Q21" i="8"/>
  <c r="Q18" i="8" s="1"/>
  <c r="D18" i="3"/>
  <c r="G119" i="8"/>
  <c r="F119" i="8"/>
  <c r="E18" i="8" l="1"/>
  <c r="E7" i="8" s="1"/>
  <c r="F18" i="8" l="1"/>
  <c r="E6" i="8"/>
  <c r="G18" i="8"/>
  <c r="D33" i="7"/>
  <c r="G7" i="8" l="1"/>
  <c r="F7" i="8"/>
  <c r="D16" i="3"/>
  <c r="F6" i="8"/>
  <c r="G6" i="8"/>
  <c r="Q15" i="4" l="1"/>
  <c r="Q26" i="4"/>
  <c r="Q12" i="4" l="1"/>
  <c r="E8" i="4" l="1"/>
  <c r="D7" i="7" l="1"/>
  <c r="E7" i="7" s="1"/>
  <c r="E31" i="7"/>
  <c r="E29" i="7"/>
  <c r="E23" i="4"/>
  <c r="Q22" i="4"/>
  <c r="E19" i="4"/>
  <c r="D11" i="7" s="1"/>
  <c r="E11" i="7" s="1"/>
  <c r="E18" i="4"/>
  <c r="D9" i="7" s="1"/>
  <c r="E9" i="7" s="1"/>
  <c r="F18" i="4" l="1"/>
  <c r="F23" i="4"/>
  <c r="C8" i="3" l="1"/>
  <c r="I14" i="4"/>
  <c r="Q14" i="4" s="1"/>
  <c r="Q13" i="4" l="1"/>
  <c r="E13" i="4" s="1"/>
  <c r="E7" i="4" s="1"/>
  <c r="E6" i="4" s="1"/>
  <c r="F13" i="4" l="1"/>
  <c r="C9" i="3" l="1"/>
  <c r="C10" i="3"/>
  <c r="C6" i="3" l="1"/>
  <c r="C7" i="3" l="1"/>
  <c r="C5" i="3" l="1"/>
  <c r="E51" i="7"/>
  <c r="G18" i="4"/>
  <c r="E32" i="4"/>
  <c r="E31" i="4"/>
  <c r="G31" i="4" s="1"/>
  <c r="E27" i="4"/>
  <c r="E15" i="7" s="1"/>
  <c r="E26" i="4"/>
  <c r="E30" i="4" l="1"/>
  <c r="E21" i="7" s="1"/>
  <c r="F26" i="4"/>
  <c r="E22" i="4"/>
  <c r="D13" i="7" s="1"/>
  <c r="E13" i="7" s="1"/>
  <c r="E17" i="4"/>
  <c r="G17" i="4" s="1"/>
  <c r="G19" i="4"/>
  <c r="F31" i="4"/>
  <c r="F27" i="4"/>
  <c r="F32" i="4"/>
  <c r="E21" i="4" l="1"/>
  <c r="F21" i="4" s="1"/>
  <c r="F20" i="4" s="1"/>
  <c r="E29" i="4"/>
  <c r="G30" i="4"/>
  <c r="F19" i="4"/>
  <c r="F25" i="4"/>
  <c r="E16" i="4"/>
  <c r="F22" i="4"/>
  <c r="F30" i="4"/>
  <c r="F17" i="4"/>
  <c r="G29" i="4" l="1"/>
  <c r="G16" i="4"/>
  <c r="D7" i="3"/>
  <c r="G21" i="4"/>
  <c r="E20" i="4"/>
  <c r="D10" i="3"/>
  <c r="E10" i="3" s="1"/>
  <c r="F29" i="4"/>
  <c r="E21" i="3"/>
  <c r="E17" i="3"/>
  <c r="E19" i="3"/>
  <c r="D9" i="3"/>
  <c r="F24" i="4"/>
  <c r="F16" i="4"/>
  <c r="G20" i="4" l="1"/>
  <c r="D8" i="3"/>
  <c r="E8" i="3" s="1"/>
  <c r="E9" i="3"/>
  <c r="E7" i="3"/>
  <c r="E22" i="3"/>
  <c r="E18" i="3" l="1"/>
  <c r="E33" i="7" l="1"/>
  <c r="G8" i="4"/>
  <c r="F8" i="4"/>
  <c r="G7" i="4" l="1"/>
  <c r="F7" i="4"/>
  <c r="E16" i="3" l="1"/>
  <c r="D6" i="3"/>
  <c r="G6" i="4"/>
  <c r="F6" i="4"/>
  <c r="T39" i="8" l="1"/>
  <c r="T4" i="8"/>
  <c r="G5" i="4"/>
  <c r="D5" i="3"/>
  <c r="E6" i="3"/>
  <c r="F5" i="4"/>
  <c r="E5" i="3" l="1"/>
  <c r="E72" i="8" l="1"/>
  <c r="D47" i="7" l="1"/>
  <c r="E47" i="7" s="1"/>
  <c r="G72" i="8"/>
  <c r="F72" i="8"/>
  <c r="E71" i="8"/>
  <c r="D20" i="3" l="1"/>
  <c r="G71" i="8"/>
  <c r="E70" i="8"/>
  <c r="F71" i="8"/>
  <c r="E20" i="3" l="1"/>
  <c r="D15" i="3"/>
  <c r="E15" i="3" s="1"/>
  <c r="F70" i="8"/>
  <c r="E5" i="8"/>
  <c r="G70" i="8"/>
  <c r="T5" i="8" l="1"/>
  <c r="T6" i="8" s="1"/>
  <c r="G5" i="8"/>
  <c r="F5" i="8"/>
</calcChain>
</file>

<file path=xl/sharedStrings.xml><?xml version="1.0" encoding="utf-8"?>
<sst xmlns="http://schemas.openxmlformats.org/spreadsheetml/2006/main" count="1247" uniqueCount="290">
  <si>
    <t>3. 본 예산은 사회복지법인 재무회계규칙 제 2장 예산과결산에 의거 편성하며 집행한다.</t>
  </si>
  <si>
    <t xml:space="preserve">4. 국시비보조금, 후원금, 전입금 등의 세입이 감소할 경우 기존사업을 축소할 수 </t>
  </si>
  <si>
    <t xml:space="preserve">6. 보편적으로 발생하는 지출에 있어서는 세출예산에도 불구하고 초과 집행하고 차기 </t>
  </si>
  <si>
    <t xml:space="preserve">7. 세출예산에서 초과지출이 발생할 경우에 동일관 내의 목간전용으로 부족한 예산을  </t>
  </si>
  <si>
    <t>/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</si>
  <si>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</si>
  <si>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</si>
  <si>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</si>
  <si>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</si>
  <si>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</si>
  <si>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</si>
  <si>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</si>
  <si>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</si>
  <si>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</si>
  <si>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</si>
  <si>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</si>
  <si>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</si>
  <si>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</si>
  <si>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</si>
  <si>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</si>
  <si>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</si>
  <si>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</si>
  <si>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</si>
  <si>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</si>
  <si>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</si>
  <si>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</si>
  <si>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</si>
  <si>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</si>
  <si>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</si>
  <si>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</si>
  <si>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</si>
  <si>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</si>
  <si>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</si>
  <si>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</si>
  <si>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</si>
  <si>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</si>
  <si>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 xml:space="preserve">   있다.</t>
  </si>
  <si>
    <t>보조금수입</t>
  </si>
  <si>
    <t>산출근거</t>
  </si>
  <si>
    <t>후원금수입</t>
  </si>
  <si>
    <t>*전신전화료</t>
  </si>
  <si>
    <t>지정후원금</t>
  </si>
  <si>
    <t>*장기요양보험</t>
  </si>
  <si>
    <t>비지정후원금</t>
  </si>
  <si>
    <t>자산취득비</t>
  </si>
  <si>
    <t>*차량유류대</t>
  </si>
  <si>
    <t>*남구협의체</t>
  </si>
  <si>
    <t>*국민연금</t>
  </si>
  <si>
    <t>*가스료</t>
  </si>
  <si>
    <t>*고용보험</t>
  </si>
  <si>
    <t>기관운영비</t>
  </si>
  <si>
    <t>전년도이월금</t>
  </si>
  <si>
    <t>재산조성비</t>
  </si>
  <si>
    <t>*봉사자간담회</t>
  </si>
  <si>
    <t>*건강보험</t>
  </si>
  <si>
    <t>기타운영비</t>
  </si>
  <si>
    <t>*전기료</t>
  </si>
  <si>
    <t>*연하장구입</t>
  </si>
  <si>
    <t>전입금수입</t>
  </si>
  <si>
    <t>업무추진비</t>
  </si>
  <si>
    <t>*상하수도료</t>
  </si>
  <si>
    <t>사회보험부담금</t>
  </si>
  <si>
    <t>*우편료</t>
  </si>
  <si>
    <t>*협회비</t>
  </si>
  <si>
    <t>시설장비유지비</t>
  </si>
  <si>
    <t>예비비및기타</t>
  </si>
  <si>
    <t>*다과구입</t>
  </si>
  <si>
    <t>사회보험부담비용</t>
  </si>
  <si>
    <t>기타예금이자수입</t>
  </si>
  <si>
    <t xml:space="preserve"> 예  산  총  칙</t>
  </si>
  <si>
    <t>증 감(B-A)</t>
  </si>
  <si>
    <t>총       계</t>
  </si>
  <si>
    <t>퇴직금및퇴직적립금</t>
  </si>
  <si>
    <t>총        계</t>
  </si>
  <si>
    <t>*차량정비유지비</t>
  </si>
  <si>
    <t>전년도이월금(후원금)</t>
  </si>
  <si>
    <t>*리플렛 및 홍보제작</t>
  </si>
  <si>
    <t>예비비 및 기타</t>
  </si>
  <si>
    <t>*소식지 제작인쇄비</t>
  </si>
  <si>
    <t>○ 세입의 주요내용</t>
  </si>
  <si>
    <t>(단위 : 원)</t>
  </si>
  <si>
    <t>잡       수      입</t>
  </si>
  <si>
    <t xml:space="preserve">   이사회에서 추가경정예산을 승인 받을 수 있다.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</si>
  <si>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</si>
  <si>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</si>
  <si>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</si>
  <si>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</si>
  <si>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</si>
  <si>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</si>
  <si>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</si>
  <si>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 xml:space="preserve">    집행 할 수가 있다.</t>
  </si>
  <si>
    <t xml:space="preserve">   초과할 수 있다.</t>
  </si>
  <si>
    <t>*현수막 및 스티커 제작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</si>
  <si>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</si>
  <si>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</si>
  <si>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</si>
  <si>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</si>
  <si>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사업비</t>
    <phoneticPr fontId="19" type="noConversion"/>
  </si>
  <si>
    <t>프로그램사업비</t>
    <phoneticPr fontId="19" type="noConversion"/>
  </si>
  <si>
    <t>전년도이월금(자부담)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</si>
  <si>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</si>
  <si>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</si>
  <si>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</si>
  <si>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</si>
  <si>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</si>
  <si>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</si>
  <si>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</si>
  <si>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</si>
  <si>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</si>
  <si>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</si>
  <si>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</si>
  <si>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</si>
  <si>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</si>
  <si>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기타운영비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</si>
  <si>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</si>
  <si>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</si>
  <si>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</si>
  <si>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</si>
  <si>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</si>
  <si>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명</t>
    <phoneticPr fontId="19" type="noConversion"/>
  </si>
  <si>
    <t>*전담사회복지사 4호봉이상</t>
    <phoneticPr fontId="19" type="noConversion"/>
  </si>
  <si>
    <t>*전담사회복지사 4호봉이하</t>
    <phoneticPr fontId="19" type="noConversion"/>
  </si>
  <si>
    <t>시도보조금</t>
    <phoneticPr fontId="19" type="noConversion"/>
  </si>
  <si>
    <t>*생활지원사</t>
    <phoneticPr fontId="19" type="noConversion"/>
  </si>
  <si>
    <t>*돌봄대상자</t>
    <phoneticPr fontId="19" type="noConversion"/>
  </si>
  <si>
    <t>*전담사회복지사 교육비</t>
    <phoneticPr fontId="19" type="noConversion"/>
  </si>
  <si>
    <t>◎사업비</t>
    <phoneticPr fontId="19" type="noConversion"/>
  </si>
  <si>
    <t>◎제수당</t>
    <phoneticPr fontId="19" type="noConversion"/>
  </si>
  <si>
    <t>퇴직금 및 퇴직적립금</t>
    <phoneticPr fontId="19" type="noConversion"/>
  </si>
  <si>
    <t>명</t>
    <phoneticPr fontId="19" type="noConversion"/>
  </si>
  <si>
    <t>기타보조금</t>
    <phoneticPr fontId="19" type="noConversion"/>
  </si>
  <si>
    <t>*보조금 공모사업</t>
    <phoneticPr fontId="19" type="noConversion"/>
  </si>
  <si>
    <t>*기능보강사업 등</t>
    <phoneticPr fontId="19" type="noConversion"/>
  </si>
  <si>
    <t>사업운영비전입금</t>
    <phoneticPr fontId="19" type="noConversion"/>
  </si>
  <si>
    <t>주</t>
    <phoneticPr fontId="19" type="noConversion"/>
  </si>
  <si>
    <t>◎사회참여</t>
    <phoneticPr fontId="19" type="noConversion"/>
  </si>
  <si>
    <t xml:space="preserve">월 </t>
    <phoneticPr fontId="19" type="noConversion"/>
  </si>
  <si>
    <t>◎생활교육</t>
    <phoneticPr fontId="19" type="noConversion"/>
  </si>
  <si>
    <t>◎연계서비스</t>
    <phoneticPr fontId="19" type="noConversion"/>
  </si>
  <si>
    <t>*생활지원연계</t>
    <phoneticPr fontId="19" type="noConversion"/>
  </si>
  <si>
    <t>*주거개선연계</t>
    <phoneticPr fontId="19" type="noConversion"/>
  </si>
  <si>
    <t>*건강지원연계</t>
    <phoneticPr fontId="19" type="noConversion"/>
  </si>
  <si>
    <t>*기타운영비</t>
    <phoneticPr fontId="19" type="noConversion"/>
  </si>
  <si>
    <t>*생활관리사 교육비</t>
    <phoneticPr fontId="19" type="noConversion"/>
  </si>
  <si>
    <t>*기타회의(운영위원회 등)</t>
    <phoneticPr fontId="19" type="noConversion"/>
  </si>
  <si>
    <t>◎기타사업비</t>
    <phoneticPr fontId="19" type="noConversion"/>
  </si>
  <si>
    <t>◎안전지원</t>
    <phoneticPr fontId="19" type="noConversion"/>
  </si>
  <si>
    <t>*안전·안부 확인</t>
    <phoneticPr fontId="19" type="noConversion"/>
  </si>
  <si>
    <t>*생활안전점검</t>
    <phoneticPr fontId="19" type="noConversion"/>
  </si>
  <si>
    <t>*정보제공</t>
    <phoneticPr fontId="19" type="noConversion"/>
  </si>
  <si>
    <t>*차량보험료</t>
    <phoneticPr fontId="19" type="noConversion"/>
  </si>
  <si>
    <t xml:space="preserve">5. 국시비보조금, 후원금, 전입금 등의 세입이 증가 할 경우 세입.세출예산을 </t>
    <phoneticPr fontId="19" type="noConversion"/>
  </si>
  <si>
    <t>◎지역네트워크 지원비</t>
    <phoneticPr fontId="19" type="noConversion"/>
  </si>
  <si>
    <t>◎기관운영비</t>
    <phoneticPr fontId="19" type="noConversion"/>
  </si>
  <si>
    <t>*인건비 등</t>
    <phoneticPr fontId="19" type="noConversion"/>
  </si>
  <si>
    <t>기타전입금(후원금)</t>
    <phoneticPr fontId="19" type="noConversion"/>
  </si>
  <si>
    <t>기타전입금(자부담)</t>
    <phoneticPr fontId="19" type="noConversion"/>
  </si>
  <si>
    <t>*혹서한기보조금</t>
    <phoneticPr fontId="19" type="noConversion"/>
  </si>
  <si>
    <t>×</t>
    <phoneticPr fontId="19" type="noConversion"/>
  </si>
  <si>
    <t>*특별수당(생활지원사-전수조사)</t>
    <phoneticPr fontId="19" type="noConversion"/>
  </si>
  <si>
    <t xml:space="preserve">        (전담사회복지사 명절수당)</t>
    <phoneticPr fontId="19" type="noConversion"/>
  </si>
  <si>
    <t>*노인맞춤돌봄종합공제 보험료</t>
    <phoneticPr fontId="19" type="noConversion"/>
  </si>
  <si>
    <t xml:space="preserve">*ICT 안전지원 </t>
    <phoneticPr fontId="19" type="noConversion"/>
  </si>
  <si>
    <t>*혹한기 지원</t>
    <phoneticPr fontId="19" type="noConversion"/>
  </si>
  <si>
    <t>*기타사업비</t>
    <phoneticPr fontId="19" type="noConversion"/>
  </si>
  <si>
    <t>*선임 생활지원사 수당</t>
    <phoneticPr fontId="19" type="noConversion"/>
  </si>
  <si>
    <t>◎일상생활지원</t>
    <phoneticPr fontId="19" type="noConversion"/>
  </si>
  <si>
    <t>*장보기 등(남자ct 및 소외대상자)</t>
    <phoneticPr fontId="19" type="noConversion"/>
  </si>
  <si>
    <t>*기타 지원</t>
    <phoneticPr fontId="19" type="noConversion"/>
  </si>
  <si>
    <t>*신체건강분야(방문시)</t>
    <phoneticPr fontId="19" type="noConversion"/>
  </si>
  <si>
    <t>*정신건강분야(방문시)</t>
    <phoneticPr fontId="19" type="noConversion"/>
  </si>
  <si>
    <t>◎기타후생경비(수당)</t>
    <phoneticPr fontId="19" type="noConversion"/>
  </si>
  <si>
    <t>◎기타운영비</t>
    <phoneticPr fontId="19" type="noConversion"/>
  </si>
  <si>
    <t>전출금</t>
    <phoneticPr fontId="19" type="noConversion"/>
  </si>
  <si>
    <t>기타전출금</t>
    <phoneticPr fontId="19" type="noConversion"/>
  </si>
  <si>
    <t>밑반찬 연계지원</t>
    <phoneticPr fontId="19" type="noConversion"/>
  </si>
  <si>
    <t>*산재보험</t>
    <phoneticPr fontId="19" type="noConversion"/>
  </si>
  <si>
    <t>*기타(유관기관 협업 등)</t>
    <phoneticPr fontId="19" type="noConversion"/>
  </si>
  <si>
    <t>◎제세공과금및공공요금</t>
    <phoneticPr fontId="19" type="noConversion"/>
  </si>
  <si>
    <t>◎뇌.인지활동프로그램(집체)</t>
    <phoneticPr fontId="19" type="noConversion"/>
  </si>
  <si>
    <t>2021년</t>
    <phoneticPr fontId="19" type="noConversion"/>
  </si>
  <si>
    <t>기타잡수입(1년미만퇴직 등)</t>
    <phoneticPr fontId="19" type="noConversion"/>
  </si>
  <si>
    <t>지정후원금</t>
    <phoneticPr fontId="19" type="noConversion"/>
  </si>
  <si>
    <t>*신체건강분야(집체-청춘요리)</t>
    <phoneticPr fontId="19" type="noConversion"/>
  </si>
  <si>
    <t>항</t>
    <phoneticPr fontId="19" type="noConversion"/>
  </si>
  <si>
    <t>목</t>
    <phoneticPr fontId="19" type="noConversion"/>
  </si>
  <si>
    <t>퇴직금및퇴직적립금</t>
    <phoneticPr fontId="19" type="noConversion"/>
  </si>
  <si>
    <t>사회보험부담금</t>
    <phoneticPr fontId="19" type="noConversion"/>
  </si>
  <si>
    <t>공공요금및각종세금공과금</t>
    <phoneticPr fontId="19" type="noConversion"/>
  </si>
  <si>
    <t>예비비</t>
    <phoneticPr fontId="19" type="noConversion"/>
  </si>
  <si>
    <t>원</t>
    <phoneticPr fontId="19" type="noConversion"/>
  </si>
  <si>
    <t xml:space="preserve">회 </t>
    <phoneticPr fontId="19" type="noConversion"/>
  </si>
  <si>
    <t>*신체건강분야(집체-생활체육)</t>
    <phoneticPr fontId="19" type="noConversion"/>
  </si>
  <si>
    <t>분기</t>
    <phoneticPr fontId="19" type="noConversion"/>
  </si>
  <si>
    <t>*기타서비스연계(이미용)</t>
    <phoneticPr fontId="19" type="noConversion"/>
  </si>
  <si>
    <t>*기타서비스연계 등(밑반찬)</t>
    <phoneticPr fontId="19" type="noConversion"/>
  </si>
  <si>
    <t>*직원 간담회</t>
    <phoneticPr fontId="19" type="noConversion"/>
  </si>
  <si>
    <t>*기타반환금(인건비잔액 등)</t>
    <phoneticPr fontId="19" type="noConversion"/>
  </si>
  <si>
    <t>참좋은재가노인돌봄센터</t>
    <phoneticPr fontId="19" type="noConversion"/>
  </si>
  <si>
    <t xml:space="preserve">     (단위 : 원)</t>
    <phoneticPr fontId="19" type="noConversion"/>
  </si>
  <si>
    <r>
      <t xml:space="preserve">○ 세출의 주요내용                                                                                             </t>
    </r>
    <r>
      <rPr>
        <sz val="10"/>
        <color rgb="FF000000"/>
        <rFont val="굴림"/>
        <family val="3"/>
        <charset val="129"/>
      </rPr>
      <t xml:space="preserve">  </t>
    </r>
    <phoneticPr fontId="19" type="noConversion"/>
  </si>
  <si>
    <t>■ 사업장명 : 참좋은재가노인돌봄센터 (노인맞춤돌봄서비스)</t>
    <phoneticPr fontId="19" type="noConversion"/>
  </si>
  <si>
    <t>인건비</t>
    <phoneticPr fontId="19" type="noConversion"/>
  </si>
  <si>
    <t>시도보조금</t>
    <phoneticPr fontId="19" type="noConversion"/>
  </si>
  <si>
    <t xml:space="preserve">                (단위: 원)</t>
    <phoneticPr fontId="19" type="noConversion"/>
  </si>
  <si>
    <t>수용비 및 수수료</t>
    <phoneticPr fontId="19" type="noConversion"/>
  </si>
  <si>
    <t>*기타수당(종사자 선물세트구입)</t>
    <phoneticPr fontId="19" type="noConversion"/>
  </si>
  <si>
    <t>잡수입</t>
    <phoneticPr fontId="19" type="noConversion"/>
  </si>
  <si>
    <t>기타예금이자수입</t>
    <phoneticPr fontId="19" type="noConversion"/>
  </si>
  <si>
    <t>*명절선물</t>
    <phoneticPr fontId="19" type="noConversion"/>
  </si>
  <si>
    <t>원</t>
    <phoneticPr fontId="19" type="noConversion"/>
  </si>
  <si>
    <t>월</t>
    <phoneticPr fontId="19" type="noConversion"/>
  </si>
  <si>
    <t>*문화인지분야(방문시)</t>
    <phoneticPr fontId="19" type="noConversion"/>
  </si>
  <si>
    <t>회의비</t>
    <phoneticPr fontId="19" type="noConversion"/>
  </si>
  <si>
    <t>*연장근로수당 등</t>
    <phoneticPr fontId="19" type="noConversion"/>
  </si>
  <si>
    <t>*기타후생경비</t>
    <phoneticPr fontId="19" type="noConversion"/>
  </si>
  <si>
    <t>수용비 및 수수료</t>
    <phoneticPr fontId="19" type="noConversion"/>
  </si>
  <si>
    <t>여비</t>
    <phoneticPr fontId="19" type="noConversion"/>
  </si>
  <si>
    <t>원</t>
    <phoneticPr fontId="19" type="noConversion"/>
  </si>
  <si>
    <t>×</t>
    <phoneticPr fontId="19" type="noConversion"/>
  </si>
  <si>
    <t>급여</t>
    <phoneticPr fontId="19" type="noConversion"/>
  </si>
  <si>
    <t>반환금</t>
    <phoneticPr fontId="19" type="noConversion"/>
  </si>
  <si>
    <t>프로그램사업비  감액 조정</t>
    <phoneticPr fontId="19" type="noConversion"/>
  </si>
  <si>
    <t>업무추진비</t>
    <phoneticPr fontId="19" type="noConversion"/>
  </si>
  <si>
    <t>기관운영비</t>
    <phoneticPr fontId="19" type="noConversion"/>
  </si>
  <si>
    <t>회의비</t>
    <phoneticPr fontId="19" type="noConversion"/>
  </si>
  <si>
    <t>운영비</t>
    <phoneticPr fontId="19" type="noConversion"/>
  </si>
  <si>
    <t>여비</t>
    <phoneticPr fontId="19" type="noConversion"/>
  </si>
  <si>
    <t>수용비및수수료</t>
    <phoneticPr fontId="19" type="noConversion"/>
  </si>
  <si>
    <t>차량비</t>
    <phoneticPr fontId="19" type="noConversion"/>
  </si>
  <si>
    <t>기타운영비</t>
    <phoneticPr fontId="19" type="noConversion"/>
  </si>
  <si>
    <t>수용비및수수료 감액 조정</t>
    <phoneticPr fontId="19" type="noConversion"/>
  </si>
  <si>
    <t>최초예산(B)</t>
    <phoneticPr fontId="19" type="noConversion"/>
  </si>
  <si>
    <t>회</t>
    <phoneticPr fontId="19" type="noConversion"/>
  </si>
  <si>
    <t>최초예산 세입.세출 예산(안)</t>
    <phoneticPr fontId="19" type="noConversion"/>
  </si>
  <si>
    <t xml:space="preserve">2022년 참좋은재가노인돌봄센터(노인맞춤돌봄서비스) </t>
    <phoneticPr fontId="19" type="noConversion"/>
  </si>
  <si>
    <t>×</t>
    <phoneticPr fontId="19" type="noConversion"/>
  </si>
  <si>
    <t>2022년 참좋은재가노인돌봄센터 최초예산 (노인맞춤돌봄) 총괄내역서</t>
    <phoneticPr fontId="19" type="noConversion"/>
  </si>
  <si>
    <t>*같이가치 후원사업비(화재피해 대상자 지원)</t>
    <phoneticPr fontId="19" type="noConversion"/>
  </si>
  <si>
    <t>월세지원</t>
    <phoneticPr fontId="19" type="noConversion"/>
  </si>
  <si>
    <t>결산추경 (A)</t>
    <phoneticPr fontId="19" type="noConversion"/>
  </si>
  <si>
    <t>2022년</t>
    <phoneticPr fontId="19" type="noConversion"/>
  </si>
  <si>
    <t>최초예산 (B)</t>
    <phoneticPr fontId="19" type="noConversion"/>
  </si>
  <si>
    <t>◎긴급지원비</t>
    <phoneticPr fontId="19" type="noConversion"/>
  </si>
  <si>
    <t>*혹서기 지원</t>
    <phoneticPr fontId="19" type="noConversion"/>
  </si>
  <si>
    <t>*사회관계향상프로그램(문화여가활동_집체)</t>
    <phoneticPr fontId="19" type="noConversion"/>
  </si>
  <si>
    <t>*사회관계향상프로그램(평생교육활동_집체)</t>
    <phoneticPr fontId="19" type="noConversion"/>
  </si>
  <si>
    <t>*사회관계향상프로그램(체험여행활동_집체)</t>
    <phoneticPr fontId="19" type="noConversion"/>
  </si>
  <si>
    <t>*자조모임(집체)</t>
    <phoneticPr fontId="19" type="noConversion"/>
  </si>
  <si>
    <t>*정신건강분야(집체)</t>
    <phoneticPr fontId="19" type="noConversion"/>
  </si>
  <si>
    <t xml:space="preserve">회 </t>
    <phoneticPr fontId="19" type="noConversion"/>
  </si>
  <si>
    <t>*긴급지원비</t>
    <phoneticPr fontId="19" type="noConversion"/>
  </si>
  <si>
    <t>◎홍보사업비</t>
    <phoneticPr fontId="19" type="noConversion"/>
  </si>
  <si>
    <t xml:space="preserve"> 급여증액 조정</t>
    <phoneticPr fontId="19" type="noConversion"/>
  </si>
  <si>
    <t>예비비 감액 조정</t>
    <phoneticPr fontId="19" type="noConversion"/>
  </si>
  <si>
    <t>2021. 11. 30.</t>
    <phoneticPr fontId="19" type="noConversion"/>
  </si>
  <si>
    <t>결산추경(A)</t>
    <phoneticPr fontId="19" type="noConversion"/>
  </si>
  <si>
    <t>후원금수입</t>
    <phoneticPr fontId="19" type="noConversion"/>
  </si>
  <si>
    <t>지정후원금</t>
    <phoneticPr fontId="19" type="noConversion"/>
  </si>
  <si>
    <t>비지정후원금</t>
    <phoneticPr fontId="19" type="noConversion"/>
  </si>
  <si>
    <t>전입금</t>
    <phoneticPr fontId="19" type="noConversion"/>
  </si>
  <si>
    <t>기타전입금(후원금)</t>
    <phoneticPr fontId="19" type="noConversion"/>
  </si>
  <si>
    <t>이월금</t>
    <phoneticPr fontId="19" type="noConversion"/>
  </si>
  <si>
    <t>전년도이월금(후원금)</t>
    <phoneticPr fontId="19" type="noConversion"/>
  </si>
  <si>
    <t>전년도이월금(보조금)</t>
    <phoneticPr fontId="19" type="noConversion"/>
  </si>
  <si>
    <t>전년도이월금(보조금_명시이월금)</t>
    <phoneticPr fontId="19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</si>
  <si>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4"/>
        <color rgb="FF000000"/>
        <rFont val="굴림"/>
        <family val="3"/>
        <charset val="129"/>
      </rPr>
      <t>880,086,000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 한다.</t>
    </r>
    <phoneticPr fontId="19" type="noConversion"/>
  </si>
  <si>
    <t>1. 참좋은재가노인돌봄센터 노인맞춤돌봄서비스 사업 2022년 최초예산세입.세출 예산은 다음과 같다.</t>
    <phoneticPr fontId="19" type="noConversion"/>
  </si>
  <si>
    <t>1) 2022년 참좋은재가노인돌봄센터(노인맞춤돌봄서비스) 최초 세출 예산 내역</t>
    <phoneticPr fontId="19" type="noConversion"/>
  </si>
  <si>
    <t>1) 2022년 참좋은재가노인돌봄센터(노인맞춤돌봄서비스) 최초 세입 예산 내역</t>
    <phoneticPr fontId="19" type="noConversion"/>
  </si>
  <si>
    <t xml:space="preserve"> 퇴직적립금 증액 조정</t>
    <phoneticPr fontId="19" type="noConversion"/>
  </si>
  <si>
    <t>사회보험부담금 증액 조정</t>
    <phoneticPr fontId="19" type="noConversion"/>
  </si>
  <si>
    <t>기타잡수입 증액조정</t>
    <phoneticPr fontId="19" type="noConversion"/>
  </si>
  <si>
    <t>기타예금이자수입 증액조정</t>
    <phoneticPr fontId="19" type="noConversion"/>
  </si>
  <si>
    <t>◎혹한기 통신요금지원(명시이월)</t>
    <phoneticPr fontId="19" type="noConversion"/>
  </si>
  <si>
    <t>*리플렛 및 홍보제작</t>
    <phoneticPr fontId="19" type="noConversion"/>
  </si>
  <si>
    <t>*혹한기 통신요금지원(생활지원사)</t>
    <phoneticPr fontId="19" type="noConversion"/>
  </si>
  <si>
    <t>혹한기 통신요금지원(1월~3월분)(명시이월)으로 인한 증액조정</t>
    <phoneticPr fontId="19" type="noConversion"/>
  </si>
  <si>
    <t>전도년이월금(후원금) 증액조정</t>
    <phoneticPr fontId="19" type="noConversion"/>
  </si>
  <si>
    <t>비지정후원금 증액조정</t>
    <phoneticPr fontId="19" type="noConversion"/>
  </si>
  <si>
    <t>지정후원금 감액조정</t>
    <phoneticPr fontId="19" type="noConversion"/>
  </si>
  <si>
    <t xml:space="preserve">21년도 보조금내시증액 한시적 지급으로 인해 감액조정 </t>
    <phoneticPr fontId="19" type="noConversion"/>
  </si>
  <si>
    <t>직원간담회비 감액으로 인한 증액 조정</t>
    <phoneticPr fontId="19" type="noConversion"/>
  </si>
  <si>
    <t>회의비 증액 조정</t>
    <phoneticPr fontId="19" type="noConversion"/>
  </si>
  <si>
    <t>여비 증액 조정</t>
    <phoneticPr fontId="19" type="noConversion"/>
  </si>
  <si>
    <t>차량비 증액 조정</t>
    <phoneticPr fontId="19" type="noConversion"/>
  </si>
  <si>
    <t>기타운영비 감액 조정</t>
    <phoneticPr fontId="19" type="noConversion"/>
  </si>
  <si>
    <t>반환금 감액 조정</t>
    <phoneticPr fontId="19" type="noConversion"/>
  </si>
  <si>
    <t>2021년 cms(1월~2월)에서 맞춤돌봄 후원계좌로 변경에 따른 감액조정</t>
    <phoneticPr fontId="19" type="noConversion"/>
  </si>
  <si>
    <t xml:space="preserve">21년도 보조금내시증액 한시적 지급에 따른 각종수당 감액 조정 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</si>
</sst>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.00_ "/>
    <numFmt numFmtId="177" formatCode="#,##0.0"/>
    <numFmt numFmtId="178" formatCode="#,##0_);[Red]\(#,##0\)"/>
    <numFmt numFmtId="179" formatCode="0_);[Red]\(0\)"/>
  </numFmts>
  <fonts count="29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"/>
      <family val="3"/>
      <charset val="129"/>
    </font>
    <font>
      <sz val="9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돋움"/>
      <family val="3"/>
      <charset val="129"/>
    </font>
    <font>
      <sz val="11"/>
      <color rgb="FF111111"/>
      <name val="돋움"/>
      <family val="3"/>
      <charset val="129"/>
    </font>
    <font>
      <b/>
      <sz val="14"/>
      <color rgb="FF00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590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9" fillId="0" borderId="0" xfId="0" applyNumberFormat="1" applyFont="1" applyAlignment="1">
      <alignment horizontal="right"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3" fontId="8" fillId="0" borderId="23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29" xfId="1" applyNumberFormat="1" applyFont="1" applyFill="1" applyBorder="1" applyAlignment="1" applyProtection="1">
      <alignment vertical="center"/>
    </xf>
    <xf numFmtId="3" fontId="9" fillId="0" borderId="29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7" xfId="1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horizontal="left"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32" xfId="0" applyNumberFormat="1" applyFont="1" applyFill="1" applyBorder="1" applyAlignment="1" applyProtection="1">
      <alignment horizontal="center" vertical="center"/>
    </xf>
    <xf numFmtId="0" fontId="9" fillId="0" borderId="32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3" xfId="0" applyNumberFormat="1" applyFont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2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3" fontId="9" fillId="0" borderId="0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8" fillId="0" borderId="17" xfId="1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0" fontId="9" fillId="0" borderId="24" xfId="0" applyNumberFormat="1" applyFont="1" applyFill="1" applyBorder="1" applyAlignment="1" applyProtection="1">
      <alignment vertical="center" shrinkToFit="1"/>
    </xf>
    <xf numFmtId="0" fontId="9" fillId="0" borderId="23" xfId="0" applyNumberFormat="1" applyFont="1" applyFill="1" applyBorder="1" applyAlignment="1" applyProtection="1">
      <alignment vertical="center" wrapText="1" shrinkToFit="1"/>
    </xf>
    <xf numFmtId="0" fontId="8" fillId="0" borderId="52" xfId="0" applyNumberFormat="1" applyFont="1" applyBorder="1" applyAlignment="1">
      <alignment horizontal="center" vertical="center"/>
    </xf>
    <xf numFmtId="0" fontId="8" fillId="0" borderId="57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58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>
      <alignment vertical="center"/>
    </xf>
    <xf numFmtId="0" fontId="9" fillId="0" borderId="22" xfId="0" applyNumberFormat="1" applyFont="1" applyFill="1" applyBorder="1" applyAlignment="1" applyProtection="1">
      <alignment vertical="center"/>
    </xf>
    <xf numFmtId="3" fontId="9" fillId="0" borderId="24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3" fontId="9" fillId="0" borderId="60" xfId="0" applyNumberFormat="1" applyFont="1" applyBorder="1" applyAlignment="1">
      <alignment vertical="center"/>
    </xf>
    <xf numFmtId="179" fontId="8" fillId="0" borderId="21" xfId="0" applyNumberFormat="1" applyFont="1" applyFill="1" applyBorder="1" applyAlignment="1" applyProtection="1">
      <alignment horizontal="center" vertical="center"/>
    </xf>
    <xf numFmtId="179" fontId="8" fillId="0" borderId="27" xfId="3" applyNumberFormat="1" applyFont="1" applyFill="1" applyBorder="1" applyAlignment="1" applyProtection="1">
      <alignment vertical="center"/>
    </xf>
    <xf numFmtId="179" fontId="8" fillId="0" borderId="4" xfId="3" applyNumberFormat="1" applyFont="1" applyFill="1" applyBorder="1" applyAlignment="1" applyProtection="1">
      <alignment vertical="center"/>
    </xf>
    <xf numFmtId="179" fontId="9" fillId="0" borderId="4" xfId="3" applyNumberFormat="1" applyFont="1" applyFill="1" applyBorder="1" applyAlignment="1" applyProtection="1">
      <alignment vertical="center"/>
    </xf>
    <xf numFmtId="179" fontId="9" fillId="0" borderId="29" xfId="3" applyNumberFormat="1" applyFont="1" applyFill="1" applyBorder="1" applyAlignment="1" applyProtection="1">
      <alignment vertical="center"/>
    </xf>
    <xf numFmtId="179" fontId="9" fillId="0" borderId="26" xfId="1" applyNumberFormat="1" applyFont="1" applyFill="1" applyBorder="1" applyAlignment="1" applyProtection="1">
      <alignment vertical="center"/>
    </xf>
    <xf numFmtId="179" fontId="9" fillId="0" borderId="27" xfId="1" applyNumberFormat="1" applyFont="1" applyFill="1" applyBorder="1" applyAlignment="1" applyProtection="1">
      <alignment vertical="center"/>
    </xf>
    <xf numFmtId="179" fontId="0" fillId="0" borderId="0" xfId="0" applyNumberFormat="1">
      <alignment vertical="center"/>
    </xf>
    <xf numFmtId="179" fontId="9" fillId="0" borderId="27" xfId="3" applyNumberFormat="1" applyFont="1" applyFill="1" applyBorder="1" applyAlignment="1" applyProtection="1">
      <alignment vertical="center"/>
    </xf>
    <xf numFmtId="0" fontId="18" fillId="0" borderId="0" xfId="0" applyNumberFormat="1" applyFont="1">
      <alignment vertical="center"/>
    </xf>
    <xf numFmtId="41" fontId="18" fillId="0" borderId="0" xfId="1">
      <alignment vertical="center"/>
    </xf>
    <xf numFmtId="0" fontId="14" fillId="0" borderId="0" xfId="0" applyFont="1" applyAlignment="1">
      <alignment vertical="center" wrapText="1"/>
    </xf>
    <xf numFmtId="0" fontId="9" fillId="0" borderId="25" xfId="0" applyNumberFormat="1" applyFont="1" applyFill="1" applyBorder="1" applyAlignment="1" applyProtection="1">
      <alignment vertical="center"/>
    </xf>
    <xf numFmtId="0" fontId="9" fillId="0" borderId="29" xfId="0" applyNumberFormat="1" applyFont="1" applyFill="1" applyBorder="1" applyAlignment="1" applyProtection="1">
      <alignment vertical="center"/>
    </xf>
    <xf numFmtId="3" fontId="21" fillId="0" borderId="9" xfId="1" applyNumberFormat="1" applyFont="1" applyFill="1" applyBorder="1" applyAlignment="1" applyProtection="1">
      <alignment vertical="center"/>
    </xf>
    <xf numFmtId="0" fontId="27" fillId="0" borderId="0" xfId="0" applyNumberFormat="1" applyFont="1">
      <alignment vertical="center"/>
    </xf>
    <xf numFmtId="3" fontId="0" fillId="0" borderId="0" xfId="0" applyNumberFormat="1" applyAlignment="1">
      <alignment horizontal="center" vertical="center"/>
    </xf>
    <xf numFmtId="3" fontId="8" fillId="0" borderId="4" xfId="1" applyNumberFormat="1" applyFont="1" applyFill="1" applyBorder="1" applyAlignment="1" applyProtection="1">
      <alignment vertical="center"/>
    </xf>
    <xf numFmtId="0" fontId="18" fillId="0" borderId="0" xfId="2">
      <alignment vertical="center"/>
    </xf>
    <xf numFmtId="0" fontId="8" fillId="0" borderId="19" xfId="2" applyFont="1" applyBorder="1" applyAlignment="1">
      <alignment horizontal="center" vertical="center" shrinkToFit="1"/>
    </xf>
    <xf numFmtId="3" fontId="9" fillId="0" borderId="27" xfId="2" applyNumberFormat="1" applyFont="1" applyBorder="1">
      <alignment vertical="center"/>
    </xf>
    <xf numFmtId="3" fontId="9" fillId="0" borderId="4" xfId="2" applyNumberFormat="1" applyFont="1" applyBorder="1">
      <alignment vertical="center"/>
    </xf>
    <xf numFmtId="3" fontId="9" fillId="0" borderId="8" xfId="2" applyNumberFormat="1" applyFont="1" applyBorder="1" applyAlignment="1">
      <alignment horizontal="right" vertical="center" shrinkToFit="1"/>
    </xf>
    <xf numFmtId="3" fontId="9" fillId="0" borderId="27" xfId="2" applyNumberFormat="1" applyFont="1" applyBorder="1" applyAlignment="1">
      <alignment horizontal="right" vertical="center" shrinkToFit="1"/>
    </xf>
    <xf numFmtId="3" fontId="9" fillId="0" borderId="9" xfId="2" applyNumberFormat="1" applyFont="1" applyBorder="1">
      <alignment vertical="center"/>
    </xf>
    <xf numFmtId="0" fontId="9" fillId="0" borderId="0" xfId="2" applyFont="1" applyAlignment="1">
      <alignment horizontal="center" vertical="center"/>
    </xf>
    <xf numFmtId="3" fontId="9" fillId="0" borderId="0" xfId="2" applyNumberFormat="1" applyFont="1">
      <alignment vertical="center"/>
    </xf>
    <xf numFmtId="0" fontId="6" fillId="0" borderId="0" xfId="2" applyFont="1">
      <alignment vertical="center"/>
    </xf>
    <xf numFmtId="0" fontId="7" fillId="0" borderId="0" xfId="0" applyNumberFormat="1" applyFont="1" applyAlignment="1">
      <alignment horizontal="center" vertical="center"/>
    </xf>
    <xf numFmtId="3" fontId="8" fillId="0" borderId="17" xfId="0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0" fontId="8" fillId="0" borderId="0" xfId="2" applyFont="1" applyBorder="1">
      <alignment vertical="center"/>
    </xf>
    <xf numFmtId="0" fontId="8" fillId="0" borderId="0" xfId="2" applyFont="1" applyBorder="1" applyAlignment="1">
      <alignment horizontal="center" vertical="center"/>
    </xf>
    <xf numFmtId="0" fontId="18" fillId="2" borderId="0" xfId="0" applyNumberFormat="1" applyFont="1" applyFill="1">
      <alignment vertical="center"/>
    </xf>
    <xf numFmtId="0" fontId="1" fillId="0" borderId="0" xfId="2" applyFont="1">
      <alignment vertical="center"/>
    </xf>
    <xf numFmtId="0" fontId="24" fillId="0" borderId="21" xfId="2" applyFont="1" applyBorder="1" applyAlignment="1">
      <alignment horizontal="center" vertical="center"/>
    </xf>
    <xf numFmtId="179" fontId="24" fillId="0" borderId="21" xfId="2" applyNumberFormat="1" applyFont="1" applyBorder="1" applyAlignment="1">
      <alignment horizontal="center" vertical="center"/>
    </xf>
    <xf numFmtId="3" fontId="24" fillId="0" borderId="17" xfId="1" applyNumberFormat="1" applyFont="1" applyBorder="1">
      <alignment vertical="center"/>
    </xf>
    <xf numFmtId="179" fontId="24" fillId="0" borderId="27" xfId="3" applyNumberFormat="1" applyFont="1" applyBorder="1">
      <alignment vertical="center"/>
    </xf>
    <xf numFmtId="3" fontId="24" fillId="0" borderId="8" xfId="1" applyNumberFormat="1" applyFont="1" applyBorder="1">
      <alignment vertical="center"/>
    </xf>
    <xf numFmtId="3" fontId="21" fillId="0" borderId="8" xfId="1" applyNumberFormat="1" applyFont="1" applyBorder="1">
      <alignment vertical="center"/>
    </xf>
    <xf numFmtId="179" fontId="21" fillId="0" borderId="4" xfId="3" applyNumberFormat="1" applyFont="1" applyBorder="1">
      <alignment vertical="center"/>
    </xf>
    <xf numFmtId="0" fontId="21" fillId="0" borderId="29" xfId="2" applyFont="1" applyBorder="1">
      <alignment vertical="center"/>
    </xf>
    <xf numFmtId="0" fontId="21" fillId="0" borderId="25" xfId="2" applyFont="1" applyBorder="1" applyAlignment="1">
      <alignment horizontal="left" vertical="center"/>
    </xf>
    <xf numFmtId="3" fontId="21" fillId="0" borderId="29" xfId="2" applyNumberFormat="1" applyFont="1" applyBorder="1">
      <alignment vertical="center"/>
    </xf>
    <xf numFmtId="3" fontId="21" fillId="0" borderId="29" xfId="1" applyNumberFormat="1" applyFont="1" applyBorder="1">
      <alignment vertical="center"/>
    </xf>
    <xf numFmtId="179" fontId="21" fillId="0" borderId="29" xfId="3" applyNumberFormat="1" applyFont="1" applyBorder="1">
      <alignment vertical="center"/>
    </xf>
    <xf numFmtId="0" fontId="21" fillId="0" borderId="25" xfId="2" applyFont="1" applyBorder="1">
      <alignment vertical="center"/>
    </xf>
    <xf numFmtId="3" fontId="21" fillId="0" borderId="25" xfId="2" applyNumberFormat="1" applyFont="1" applyBorder="1">
      <alignment vertical="center"/>
    </xf>
    <xf numFmtId="3" fontId="24" fillId="0" borderId="25" xfId="1" applyNumberFormat="1" applyFont="1" applyBorder="1">
      <alignment vertical="center"/>
    </xf>
    <xf numFmtId="179" fontId="24" fillId="0" borderId="26" xfId="1" applyNumberFormat="1" applyFont="1" applyBorder="1">
      <alignment vertical="center"/>
    </xf>
    <xf numFmtId="3" fontId="21" fillId="0" borderId="26" xfId="1" applyNumberFormat="1" applyFont="1" applyBorder="1">
      <alignment vertical="center"/>
    </xf>
    <xf numFmtId="41" fontId="1" fillId="0" borderId="0" xfId="2" applyNumberFormat="1" applyFont="1">
      <alignment vertical="center"/>
    </xf>
    <xf numFmtId="179" fontId="24" fillId="0" borderId="25" xfId="1" applyNumberFormat="1" applyFont="1" applyBorder="1">
      <alignment vertical="center"/>
    </xf>
    <xf numFmtId="3" fontId="21" fillId="0" borderId="25" xfId="1" applyNumberFormat="1" applyFont="1" applyBorder="1">
      <alignment vertical="center"/>
    </xf>
    <xf numFmtId="179" fontId="21" fillId="0" borderId="26" xfId="1" applyNumberFormat="1" applyFont="1" applyBorder="1">
      <alignment vertical="center"/>
    </xf>
    <xf numFmtId="0" fontId="21" fillId="0" borderId="31" xfId="2" applyFont="1" applyBorder="1" applyAlignment="1">
      <alignment horizontal="center" vertical="center"/>
    </xf>
    <xf numFmtId="0" fontId="21" fillId="0" borderId="32" xfId="2" applyFont="1" applyBorder="1" applyAlignment="1">
      <alignment horizontal="center" vertical="center"/>
    </xf>
    <xf numFmtId="0" fontId="21" fillId="0" borderId="29" xfId="2" applyFont="1" applyBorder="1" applyAlignment="1">
      <alignment horizontal="left" vertical="center"/>
    </xf>
    <xf numFmtId="0" fontId="21" fillId="0" borderId="17" xfId="2" applyFont="1" applyBorder="1" applyAlignment="1">
      <alignment horizontal="left" vertical="center"/>
    </xf>
    <xf numFmtId="3" fontId="21" fillId="0" borderId="17" xfId="2" applyNumberFormat="1" applyFont="1" applyBorder="1">
      <alignment vertical="center"/>
    </xf>
    <xf numFmtId="3" fontId="21" fillId="0" borderId="17" xfId="1" applyNumberFormat="1" applyFont="1" applyBorder="1">
      <alignment vertical="center"/>
    </xf>
    <xf numFmtId="179" fontId="21" fillId="0" borderId="27" xfId="1" applyNumberFormat="1" applyFont="1" applyBorder="1">
      <alignment vertical="center"/>
    </xf>
    <xf numFmtId="179" fontId="21" fillId="0" borderId="26" xfId="3" applyNumberFormat="1" applyFont="1" applyBorder="1">
      <alignment vertical="center"/>
    </xf>
    <xf numFmtId="0" fontId="23" fillId="0" borderId="22" xfId="2" applyFont="1" applyBorder="1">
      <alignment vertical="center"/>
    </xf>
    <xf numFmtId="0" fontId="21" fillId="0" borderId="34" xfId="2" applyFont="1" applyBorder="1" applyAlignment="1">
      <alignment horizontal="center" vertical="center"/>
    </xf>
    <xf numFmtId="3" fontId="21" fillId="0" borderId="35" xfId="2" applyNumberFormat="1" applyFont="1" applyBorder="1">
      <alignment vertical="center"/>
    </xf>
    <xf numFmtId="3" fontId="21" fillId="0" borderId="35" xfId="1" applyNumberFormat="1" applyFont="1" applyBorder="1">
      <alignment vertical="center"/>
    </xf>
    <xf numFmtId="179" fontId="21" fillId="0" borderId="36" xfId="3" applyNumberFormat="1" applyFont="1" applyBorder="1">
      <alignment vertical="center"/>
    </xf>
    <xf numFmtId="179" fontId="21" fillId="0" borderId="27" xfId="3" applyNumberFormat="1" applyFont="1" applyBorder="1">
      <alignment vertical="center"/>
    </xf>
    <xf numFmtId="0" fontId="21" fillId="0" borderId="26" xfId="2" applyFont="1" applyBorder="1" applyAlignment="1">
      <alignment horizontal="left" vertical="center"/>
    </xf>
    <xf numFmtId="3" fontId="21" fillId="0" borderId="8" xfId="2" applyNumberFormat="1" applyFont="1" applyBorder="1">
      <alignment vertical="center"/>
    </xf>
    <xf numFmtId="179" fontId="21" fillId="0" borderId="8" xfId="3" applyNumberFormat="1" applyFont="1" applyBorder="1">
      <alignment vertical="center"/>
    </xf>
    <xf numFmtId="0" fontId="21" fillId="0" borderId="25" xfId="2" applyFont="1" applyBorder="1" applyAlignment="1">
      <alignment horizontal="center" vertical="center"/>
    </xf>
    <xf numFmtId="0" fontId="21" fillId="0" borderId="32" xfId="2" applyFont="1" applyBorder="1" applyAlignment="1">
      <alignment horizontal="left" vertical="center"/>
    </xf>
    <xf numFmtId="179" fontId="21" fillId="0" borderId="25" xfId="3" applyNumberFormat="1" applyFont="1" applyBorder="1">
      <alignment vertical="center"/>
    </xf>
    <xf numFmtId="0" fontId="21" fillId="0" borderId="55" xfId="2" applyFont="1" applyBorder="1" applyAlignment="1">
      <alignment horizontal="left" vertical="center"/>
    </xf>
    <xf numFmtId="3" fontId="24" fillId="0" borderId="8" xfId="2" applyNumberFormat="1" applyFont="1" applyBorder="1">
      <alignment vertical="center"/>
    </xf>
    <xf numFmtId="179" fontId="24" fillId="0" borderId="8" xfId="3" applyNumberFormat="1" applyFont="1" applyBorder="1">
      <alignment vertical="center"/>
    </xf>
    <xf numFmtId="0" fontId="21" fillId="0" borderId="16" xfId="2" applyFont="1" applyBorder="1" applyAlignment="1">
      <alignment horizontal="center" vertical="center"/>
    </xf>
    <xf numFmtId="3" fontId="24" fillId="0" borderId="17" xfId="2" applyNumberFormat="1" applyFont="1" applyBorder="1">
      <alignment vertical="center"/>
    </xf>
    <xf numFmtId="0" fontId="21" fillId="0" borderId="26" xfId="2" applyFont="1" applyBorder="1" applyAlignment="1">
      <alignment horizontal="center" vertical="center"/>
    </xf>
    <xf numFmtId="0" fontId="26" fillId="0" borderId="0" xfId="2" applyFont="1">
      <alignment vertical="center"/>
    </xf>
    <xf numFmtId="179" fontId="26" fillId="0" borderId="0" xfId="2" applyNumberFormat="1" applyFont="1">
      <alignment vertical="center"/>
    </xf>
    <xf numFmtId="0" fontId="26" fillId="0" borderId="0" xfId="2" applyFont="1" applyAlignment="1">
      <alignment horizontal="center" vertical="center"/>
    </xf>
    <xf numFmtId="3" fontId="21" fillId="0" borderId="26" xfId="1" applyNumberFormat="1" applyFont="1" applyFill="1" applyBorder="1">
      <alignment vertical="center"/>
    </xf>
    <xf numFmtId="3" fontId="8" fillId="0" borderId="2" xfId="0" applyNumberFormat="1" applyFont="1" applyBorder="1">
      <alignment vertical="center"/>
    </xf>
    <xf numFmtId="3" fontId="9" fillId="0" borderId="17" xfId="0" applyNumberFormat="1" applyFont="1" applyBorder="1">
      <alignment vertical="center"/>
    </xf>
    <xf numFmtId="3" fontId="9" fillId="0" borderId="8" xfId="0" applyNumberFormat="1" applyFont="1" applyBorder="1">
      <alignment vertical="center"/>
    </xf>
    <xf numFmtId="3" fontId="9" fillId="0" borderId="29" xfId="0" applyNumberFormat="1" applyFont="1" applyBorder="1">
      <alignment vertical="center"/>
    </xf>
    <xf numFmtId="3" fontId="9" fillId="0" borderId="12" xfId="0" applyNumberFormat="1" applyFont="1" applyBorder="1">
      <alignment vertical="center"/>
    </xf>
    <xf numFmtId="3" fontId="9" fillId="0" borderId="8" xfId="0" applyNumberFormat="1" applyFont="1" applyBorder="1" applyAlignment="1">
      <alignment vertical="center"/>
    </xf>
    <xf numFmtId="3" fontId="24" fillId="0" borderId="27" xfId="1" applyNumberFormat="1" applyFont="1" applyFill="1" applyBorder="1">
      <alignment vertical="center"/>
    </xf>
    <xf numFmtId="3" fontId="24" fillId="0" borderId="22" xfId="1" applyNumberFormat="1" applyFont="1" applyFill="1" applyBorder="1">
      <alignment vertical="center"/>
    </xf>
    <xf numFmtId="3" fontId="24" fillId="0" borderId="22" xfId="1" applyNumberFormat="1" applyFont="1" applyFill="1" applyBorder="1" applyAlignment="1">
      <alignment horizontal="center" vertical="center"/>
    </xf>
    <xf numFmtId="0" fontId="21" fillId="0" borderId="22" xfId="2" applyFont="1" applyFill="1" applyBorder="1" applyAlignment="1">
      <alignment horizontal="center" vertical="center" shrinkToFit="1"/>
    </xf>
    <xf numFmtId="3" fontId="21" fillId="0" borderId="4" xfId="1" applyNumberFormat="1" applyFont="1" applyFill="1" applyBorder="1">
      <alignment vertical="center"/>
    </xf>
    <xf numFmtId="3" fontId="21" fillId="0" borderId="23" xfId="1" applyNumberFormat="1" applyFont="1" applyFill="1" applyBorder="1">
      <alignment vertical="center"/>
    </xf>
    <xf numFmtId="3" fontId="21" fillId="0" borderId="23" xfId="1" applyNumberFormat="1" applyFont="1" applyFill="1" applyBorder="1" applyAlignment="1">
      <alignment horizontal="center" vertical="center"/>
    </xf>
    <xf numFmtId="0" fontId="21" fillId="0" borderId="23" xfId="2" applyFont="1" applyFill="1" applyBorder="1" applyAlignment="1">
      <alignment horizontal="center" vertical="center" shrinkToFit="1"/>
    </xf>
    <xf numFmtId="9" fontId="21" fillId="0" borderId="23" xfId="3" applyFont="1" applyFill="1" applyBorder="1">
      <alignment vertical="center"/>
    </xf>
    <xf numFmtId="3" fontId="21" fillId="0" borderId="9" xfId="1" applyNumberFormat="1" applyFont="1" applyFill="1" applyBorder="1">
      <alignment vertical="center"/>
    </xf>
    <xf numFmtId="3" fontId="21" fillId="0" borderId="24" xfId="1" applyNumberFormat="1" applyFont="1" applyFill="1" applyBorder="1">
      <alignment vertical="center"/>
    </xf>
    <xf numFmtId="3" fontId="21" fillId="0" borderId="24" xfId="1" applyNumberFormat="1" applyFont="1" applyFill="1" applyBorder="1" applyAlignment="1">
      <alignment horizontal="center" vertical="center"/>
    </xf>
    <xf numFmtId="0" fontId="21" fillId="0" borderId="24" xfId="2" applyFont="1" applyFill="1" applyBorder="1" applyAlignment="1">
      <alignment horizontal="center" vertical="center" shrinkToFit="1"/>
    </xf>
    <xf numFmtId="3" fontId="21" fillId="0" borderId="0" xfId="1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shrinkToFit="1"/>
    </xf>
    <xf numFmtId="3" fontId="21" fillId="0" borderId="27" xfId="1" applyNumberFormat="1" applyFont="1" applyFill="1" applyBorder="1">
      <alignment vertical="center"/>
    </xf>
    <xf numFmtId="3" fontId="21" fillId="0" borderId="22" xfId="1" applyNumberFormat="1" applyFont="1" applyFill="1" applyBorder="1">
      <alignment vertical="center"/>
    </xf>
    <xf numFmtId="3" fontId="21" fillId="0" borderId="22" xfId="1" applyNumberFormat="1" applyFont="1" applyFill="1" applyBorder="1" applyAlignment="1">
      <alignment horizontal="center" vertical="center"/>
    </xf>
    <xf numFmtId="176" fontId="21" fillId="0" borderId="22" xfId="1" applyNumberFormat="1" applyFont="1" applyFill="1" applyBorder="1">
      <alignment vertical="center"/>
    </xf>
    <xf numFmtId="3" fontId="21" fillId="0" borderId="26" xfId="1" applyNumberFormat="1" applyFont="1" applyFill="1" applyBorder="1" applyAlignment="1">
      <alignment vertical="center" wrapText="1"/>
    </xf>
    <xf numFmtId="3" fontId="21" fillId="0" borderId="26" xfId="2" applyNumberFormat="1" applyFont="1" applyFill="1" applyBorder="1">
      <alignment vertical="center"/>
    </xf>
    <xf numFmtId="3" fontId="24" fillId="0" borderId="4" xfId="1" applyNumberFormat="1" applyFont="1" applyFill="1" applyBorder="1">
      <alignment vertical="center"/>
    </xf>
    <xf numFmtId="3" fontId="24" fillId="0" borderId="23" xfId="1" applyNumberFormat="1" applyFont="1" applyFill="1" applyBorder="1">
      <alignment vertical="center"/>
    </xf>
    <xf numFmtId="3" fontId="24" fillId="0" borderId="23" xfId="1" applyNumberFormat="1" applyFont="1" applyFill="1" applyBorder="1" applyAlignment="1">
      <alignment horizontal="center" vertical="center"/>
    </xf>
    <xf numFmtId="0" fontId="23" fillId="0" borderId="25" xfId="2" applyFont="1" applyBorder="1">
      <alignment vertical="center"/>
    </xf>
    <xf numFmtId="0" fontId="23" fillId="0" borderId="0" xfId="2" applyFont="1" applyBorder="1">
      <alignment vertical="center"/>
    </xf>
    <xf numFmtId="0" fontId="21" fillId="0" borderId="0" xfId="2" applyFont="1" applyBorder="1" applyAlignment="1">
      <alignment horizontal="left" vertical="center"/>
    </xf>
    <xf numFmtId="0" fontId="21" fillId="0" borderId="35" xfId="2" applyFont="1" applyBorder="1" applyAlignment="1">
      <alignment horizontal="center" vertical="center"/>
    </xf>
    <xf numFmtId="177" fontId="21" fillId="0" borderId="0" xfId="1" applyNumberFormat="1" applyFont="1" applyFill="1" applyBorder="1">
      <alignment vertical="center"/>
    </xf>
    <xf numFmtId="4" fontId="21" fillId="0" borderId="0" xfId="1" applyNumberFormat="1" applyFont="1" applyFill="1" applyBorder="1">
      <alignment vertical="center"/>
    </xf>
    <xf numFmtId="176" fontId="21" fillId="0" borderId="0" xfId="1" applyNumberFormat="1" applyFont="1" applyFill="1" applyBorder="1">
      <alignment vertical="center"/>
    </xf>
    <xf numFmtId="179" fontId="21" fillId="0" borderId="0" xfId="1" applyNumberFormat="1" applyFont="1" applyBorder="1">
      <alignment vertical="center"/>
    </xf>
    <xf numFmtId="0" fontId="21" fillId="0" borderId="4" xfId="2" applyFont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wrapText="1" shrinkToFit="1"/>
    </xf>
    <xf numFmtId="179" fontId="23" fillId="0" borderId="0" xfId="2" applyNumberFormat="1" applyFont="1" applyBorder="1">
      <alignment vertical="center"/>
    </xf>
    <xf numFmtId="0" fontId="23" fillId="0" borderId="0" xfId="2" applyFont="1" applyBorder="1" applyAlignment="1">
      <alignment horizontal="center" vertical="center"/>
    </xf>
    <xf numFmtId="0" fontId="21" fillId="0" borderId="46" xfId="2" applyFont="1" applyBorder="1" applyAlignment="1">
      <alignment horizontal="center" vertical="center"/>
    </xf>
    <xf numFmtId="0" fontId="21" fillId="0" borderId="41" xfId="2" applyFont="1" applyBorder="1" applyAlignment="1">
      <alignment horizontal="center" vertical="center"/>
    </xf>
    <xf numFmtId="0" fontId="21" fillId="0" borderId="47" xfId="2" applyFont="1" applyBorder="1" applyAlignment="1">
      <alignment horizontal="left" vertical="center"/>
    </xf>
    <xf numFmtId="3" fontId="21" fillId="0" borderId="41" xfId="2" applyNumberFormat="1" applyFont="1" applyBorder="1">
      <alignment vertical="center"/>
    </xf>
    <xf numFmtId="3" fontId="21" fillId="0" borderId="41" xfId="1" applyNumberFormat="1" applyFont="1" applyBorder="1">
      <alignment vertical="center"/>
    </xf>
    <xf numFmtId="179" fontId="21" fillId="0" borderId="61" xfId="3" applyNumberFormat="1" applyFont="1" applyBorder="1">
      <alignment vertical="center"/>
    </xf>
    <xf numFmtId="3" fontId="23" fillId="0" borderId="0" xfId="2" applyNumberFormat="1" applyFont="1" applyBorder="1">
      <alignment vertical="center"/>
    </xf>
    <xf numFmtId="3" fontId="21" fillId="0" borderId="0" xfId="1" applyNumberFormat="1" applyFont="1">
      <alignment vertical="center"/>
    </xf>
    <xf numFmtId="3" fontId="21" fillId="0" borderId="0" xfId="1" applyNumberFormat="1" applyFont="1" applyAlignment="1">
      <alignment horizontal="center" vertical="center"/>
    </xf>
    <xf numFmtId="0" fontId="21" fillId="0" borderId="0" xfId="2" applyFont="1" applyAlignment="1">
      <alignment horizontal="center" vertical="center" shrinkToFit="1"/>
    </xf>
    <xf numFmtId="3" fontId="21" fillId="0" borderId="38" xfId="2" applyNumberFormat="1" applyFont="1" applyBorder="1">
      <alignment vertical="center"/>
    </xf>
    <xf numFmtId="178" fontId="21" fillId="0" borderId="26" xfId="3" applyNumberFormat="1" applyFont="1" applyBorder="1">
      <alignment vertical="center"/>
    </xf>
    <xf numFmtId="3" fontId="9" fillId="0" borderId="2" xfId="2" applyNumberFormat="1" applyFont="1" applyBorder="1" applyAlignment="1">
      <alignment horizontal="right" vertical="center" shrinkToFit="1"/>
    </xf>
    <xf numFmtId="3" fontId="9" fillId="0" borderId="26" xfId="2" applyNumberFormat="1" applyFont="1" applyBorder="1">
      <alignment vertical="center"/>
    </xf>
    <xf numFmtId="0" fontId="18" fillId="0" borderId="0" xfId="2" applyBorder="1">
      <alignment vertical="center"/>
    </xf>
    <xf numFmtId="3" fontId="9" fillId="0" borderId="26" xfId="2" applyNumberFormat="1" applyFont="1" applyBorder="1" applyAlignment="1">
      <alignment horizontal="right" vertical="center"/>
    </xf>
    <xf numFmtId="3" fontId="9" fillId="0" borderId="8" xfId="2" applyNumberFormat="1" applyFont="1" applyBorder="1" applyAlignment="1">
      <alignment vertical="center" shrinkToFit="1"/>
    </xf>
    <xf numFmtId="0" fontId="18" fillId="0" borderId="0" xfId="2" applyAlignment="1">
      <alignment vertical="top"/>
    </xf>
    <xf numFmtId="3" fontId="9" fillId="0" borderId="4" xfId="2" applyNumberFormat="1" applyFont="1" applyBorder="1" applyAlignment="1">
      <alignment horizontal="right" vertical="center" shrinkToFit="1"/>
    </xf>
    <xf numFmtId="3" fontId="21" fillId="0" borderId="32" xfId="1" applyNumberFormat="1" applyFont="1" applyBorder="1">
      <alignment vertical="center"/>
    </xf>
    <xf numFmtId="0" fontId="21" fillId="0" borderId="0" xfId="2" applyFont="1" applyAlignment="1">
      <alignment horizontal="center" vertical="center"/>
    </xf>
    <xf numFmtId="0" fontId="21" fillId="0" borderId="0" xfId="2" applyFont="1" applyAlignment="1">
      <alignment vertical="center" shrinkToFit="1"/>
    </xf>
    <xf numFmtId="178" fontId="21" fillId="0" borderId="38" xfId="2" applyNumberFormat="1" applyFont="1" applyBorder="1">
      <alignment vertical="center"/>
    </xf>
    <xf numFmtId="0" fontId="21" fillId="2" borderId="31" xfId="2" applyFont="1" applyFill="1" applyBorder="1" applyAlignment="1">
      <alignment horizontal="center" vertical="center"/>
    </xf>
    <xf numFmtId="0" fontId="21" fillId="2" borderId="32" xfId="2" applyFont="1" applyFill="1" applyBorder="1" applyAlignment="1">
      <alignment horizontal="center" vertical="center"/>
    </xf>
    <xf numFmtId="0" fontId="21" fillId="2" borderId="25" xfId="2" applyFont="1" applyFill="1" applyBorder="1" applyAlignment="1">
      <alignment horizontal="left" vertical="center"/>
    </xf>
    <xf numFmtId="3" fontId="21" fillId="2" borderId="25" xfId="2" applyNumberFormat="1" applyFont="1" applyFill="1" applyBorder="1">
      <alignment vertical="center"/>
    </xf>
    <xf numFmtId="3" fontId="21" fillId="2" borderId="25" xfId="1" applyNumberFormat="1" applyFont="1" applyFill="1" applyBorder="1">
      <alignment vertical="center"/>
    </xf>
    <xf numFmtId="179" fontId="21" fillId="2" borderId="25" xfId="1" applyNumberFormat="1" applyFont="1" applyFill="1" applyBorder="1">
      <alignment vertical="center"/>
    </xf>
    <xf numFmtId="3" fontId="21" fillId="2" borderId="26" xfId="1" applyNumberFormat="1" applyFont="1" applyFill="1" applyBorder="1">
      <alignment vertical="center"/>
    </xf>
    <xf numFmtId="178" fontId="21" fillId="2" borderId="38" xfId="2" applyNumberFormat="1" applyFont="1" applyFill="1" applyBorder="1">
      <alignment vertical="center"/>
    </xf>
    <xf numFmtId="0" fontId="1" fillId="2" borderId="0" xfId="2" applyFont="1" applyFill="1">
      <alignment vertical="center"/>
    </xf>
    <xf numFmtId="41" fontId="18" fillId="2" borderId="0" xfId="1" applyFill="1">
      <alignment vertical="center"/>
    </xf>
    <xf numFmtId="178" fontId="21" fillId="2" borderId="26" xfId="1" applyNumberFormat="1" applyFont="1" applyFill="1" applyBorder="1">
      <alignment vertical="center"/>
    </xf>
    <xf numFmtId="0" fontId="9" fillId="2" borderId="0" xfId="2" applyFont="1" applyFill="1">
      <alignment vertical="center"/>
    </xf>
    <xf numFmtId="0" fontId="18" fillId="2" borderId="0" xfId="2" applyFill="1">
      <alignment vertical="center"/>
    </xf>
    <xf numFmtId="0" fontId="0" fillId="2" borderId="0" xfId="0" applyNumberFormat="1" applyFill="1">
      <alignment vertical="center"/>
    </xf>
    <xf numFmtId="3" fontId="21" fillId="2" borderId="26" xfId="1" applyNumberFormat="1" applyFont="1" applyFill="1" applyBorder="1" applyAlignment="1">
      <alignment vertical="center" shrinkToFit="1"/>
    </xf>
    <xf numFmtId="3" fontId="21" fillId="0" borderId="27" xfId="1" applyNumberFormat="1" applyFont="1" applyBorder="1">
      <alignment vertical="center"/>
    </xf>
    <xf numFmtId="3" fontId="21" fillId="0" borderId="22" xfId="1" applyNumberFormat="1" applyFont="1" applyBorder="1">
      <alignment vertical="center"/>
    </xf>
    <xf numFmtId="3" fontId="21" fillId="0" borderId="22" xfId="1" applyNumberFormat="1" applyFont="1" applyBorder="1" applyAlignment="1">
      <alignment horizontal="center" vertical="center"/>
    </xf>
    <xf numFmtId="0" fontId="21" fillId="0" borderId="22" xfId="2" applyFont="1" applyBorder="1" applyAlignment="1">
      <alignment horizontal="center" vertical="center" shrinkToFit="1"/>
    </xf>
    <xf numFmtId="0" fontId="23" fillId="0" borderId="39" xfId="2" applyFont="1" applyBorder="1">
      <alignment vertical="center"/>
    </xf>
    <xf numFmtId="3" fontId="21" fillId="0" borderId="23" xfId="1" applyNumberFormat="1" applyFont="1" applyBorder="1">
      <alignment vertical="center"/>
    </xf>
    <xf numFmtId="3" fontId="21" fillId="0" borderId="23" xfId="1" applyNumberFormat="1" applyFont="1" applyBorder="1" applyAlignment="1">
      <alignment horizontal="center" vertical="center"/>
    </xf>
    <xf numFmtId="3" fontId="21" fillId="0" borderId="37" xfId="2" applyNumberFormat="1" applyFont="1" applyBorder="1">
      <alignment vertical="center"/>
    </xf>
    <xf numFmtId="3" fontId="21" fillId="0" borderId="0" xfId="2" applyNumberFormat="1" applyFont="1">
      <alignment vertical="center"/>
    </xf>
    <xf numFmtId="0" fontId="23" fillId="2" borderId="0" xfId="2" applyFont="1" applyFill="1">
      <alignment vertical="center"/>
    </xf>
    <xf numFmtId="3" fontId="21" fillId="2" borderId="0" xfId="1" applyNumberFormat="1" applyFont="1" applyFill="1">
      <alignment vertical="center"/>
    </xf>
    <xf numFmtId="0" fontId="21" fillId="2" borderId="0" xfId="2" applyFont="1" applyFill="1" applyAlignment="1">
      <alignment vertical="center" shrinkToFit="1"/>
    </xf>
    <xf numFmtId="0" fontId="23" fillId="0" borderId="0" xfId="2" applyFont="1">
      <alignment vertical="center"/>
    </xf>
    <xf numFmtId="178" fontId="21" fillId="2" borderId="26" xfId="3" applyNumberFormat="1" applyFont="1" applyFill="1" applyBorder="1">
      <alignment vertical="center"/>
    </xf>
    <xf numFmtId="3" fontId="21" fillId="2" borderId="0" xfId="2" applyNumberFormat="1" applyFont="1" applyFill="1">
      <alignment vertical="center"/>
    </xf>
    <xf numFmtId="179" fontId="21" fillId="2" borderId="26" xfId="3" applyNumberFormat="1" applyFont="1" applyFill="1" applyBorder="1">
      <alignment vertical="center"/>
    </xf>
    <xf numFmtId="3" fontId="21" fillId="0" borderId="36" xfId="1" applyNumberFormat="1" applyFont="1" applyBorder="1">
      <alignment vertical="center"/>
    </xf>
    <xf numFmtId="3" fontId="21" fillId="0" borderId="20" xfId="1" applyNumberFormat="1" applyFont="1" applyBorder="1">
      <alignment vertical="center"/>
    </xf>
    <xf numFmtId="3" fontId="21" fillId="0" borderId="20" xfId="1" applyNumberFormat="1" applyFont="1" applyBorder="1" applyAlignment="1">
      <alignment horizontal="center" vertical="center"/>
    </xf>
    <xf numFmtId="0" fontId="21" fillId="0" borderId="20" xfId="2" applyFont="1" applyBorder="1" applyAlignment="1">
      <alignment horizontal="center" vertical="center" shrinkToFit="1"/>
    </xf>
    <xf numFmtId="3" fontId="21" fillId="0" borderId="40" xfId="2" applyNumberFormat="1" applyFont="1" applyBorder="1">
      <alignment vertical="center"/>
    </xf>
    <xf numFmtId="3" fontId="21" fillId="0" borderId="61" xfId="1" applyNumberFormat="1" applyFont="1" applyBorder="1">
      <alignment vertical="center"/>
    </xf>
    <xf numFmtId="3" fontId="21" fillId="0" borderId="45" xfId="1" applyNumberFormat="1" applyFont="1" applyBorder="1">
      <alignment vertical="center"/>
    </xf>
    <xf numFmtId="3" fontId="21" fillId="0" borderId="45" xfId="1" applyNumberFormat="1" applyFont="1" applyBorder="1" applyAlignment="1">
      <alignment horizontal="center" vertical="center"/>
    </xf>
    <xf numFmtId="0" fontId="21" fillId="0" borderId="45" xfId="2" applyFont="1" applyBorder="1" applyAlignment="1">
      <alignment horizontal="center" vertical="center" shrinkToFit="1"/>
    </xf>
    <xf numFmtId="3" fontId="21" fillId="0" borderId="62" xfId="2" applyNumberFormat="1" applyFont="1" applyBorder="1">
      <alignment vertical="center"/>
    </xf>
    <xf numFmtId="3" fontId="21" fillId="0" borderId="0" xfId="2" applyNumberFormat="1" applyFont="1" applyBorder="1">
      <alignment vertical="center"/>
    </xf>
    <xf numFmtId="0" fontId="21" fillId="0" borderId="8" xfId="2" applyFont="1" applyBorder="1" applyAlignment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8" fillId="0" borderId="64" xfId="2" applyFont="1" applyBorder="1" applyAlignment="1">
      <alignment horizontal="center" vertical="center"/>
    </xf>
    <xf numFmtId="0" fontId="18" fillId="0" borderId="26" xfId="2" applyBorder="1">
      <alignment vertical="center"/>
    </xf>
    <xf numFmtId="3" fontId="9" fillId="0" borderId="17" xfId="2" applyNumberFormat="1" applyFont="1" applyBorder="1" applyAlignment="1">
      <alignment horizontal="right" vertical="center" shrinkToFit="1"/>
    </xf>
    <xf numFmtId="3" fontId="9" fillId="0" borderId="8" xfId="2" applyNumberFormat="1" applyFont="1" applyFill="1" applyBorder="1" applyAlignment="1">
      <alignment horizontal="right" vertical="center" shrinkToFit="1"/>
    </xf>
    <xf numFmtId="3" fontId="9" fillId="0" borderId="8" xfId="2" applyNumberFormat="1" applyFont="1" applyFill="1" applyBorder="1" applyAlignment="1">
      <alignment vertical="center" shrinkToFit="1"/>
    </xf>
    <xf numFmtId="3" fontId="9" fillId="0" borderId="3" xfId="2" applyNumberFormat="1" applyFont="1" applyFill="1" applyBorder="1" applyAlignment="1">
      <alignment horizontal="right" vertical="center" shrinkToFit="1"/>
    </xf>
    <xf numFmtId="0" fontId="21" fillId="0" borderId="32" xfId="2" applyFont="1" applyFill="1" applyBorder="1" applyAlignment="1">
      <alignment horizontal="center" vertical="center"/>
    </xf>
    <xf numFmtId="0" fontId="21" fillId="0" borderId="25" xfId="2" applyFont="1" applyFill="1" applyBorder="1" applyAlignment="1">
      <alignment horizontal="left" vertical="center"/>
    </xf>
    <xf numFmtId="3" fontId="21" fillId="0" borderId="25" xfId="2" applyNumberFormat="1" applyFont="1" applyFill="1" applyBorder="1">
      <alignment vertical="center"/>
    </xf>
    <xf numFmtId="3" fontId="21" fillId="0" borderId="25" xfId="1" applyNumberFormat="1" applyFont="1" applyFill="1" applyBorder="1">
      <alignment vertical="center"/>
    </xf>
    <xf numFmtId="179" fontId="21" fillId="0" borderId="25" xfId="1" applyNumberFormat="1" applyFont="1" applyFill="1" applyBorder="1">
      <alignment vertical="center"/>
    </xf>
    <xf numFmtId="178" fontId="21" fillId="0" borderId="26" xfId="1" applyNumberFormat="1" applyFont="1" applyFill="1" applyBorder="1">
      <alignment vertical="center"/>
    </xf>
    <xf numFmtId="179" fontId="21" fillId="0" borderId="26" xfId="1" applyNumberFormat="1" applyFont="1" applyFill="1" applyBorder="1">
      <alignment vertical="center"/>
    </xf>
    <xf numFmtId="178" fontId="21" fillId="0" borderId="26" xfId="3" applyNumberFormat="1" applyFont="1" applyFill="1" applyBorder="1">
      <alignment vertical="center"/>
    </xf>
    <xf numFmtId="179" fontId="21" fillId="0" borderId="26" xfId="3" applyNumberFormat="1" applyFont="1" applyFill="1" applyBorder="1">
      <alignment vertical="center"/>
    </xf>
    <xf numFmtId="179" fontId="21" fillId="0" borderId="25" xfId="3" applyNumberFormat="1" applyFont="1" applyFill="1" applyBorder="1">
      <alignment vertical="center"/>
    </xf>
    <xf numFmtId="3" fontId="21" fillId="0" borderId="26" xfId="1" applyNumberFormat="1" applyFont="1" applyFill="1" applyBorder="1" applyAlignment="1">
      <alignment vertical="center" shrinkToFit="1"/>
    </xf>
    <xf numFmtId="3" fontId="21" fillId="0" borderId="26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3" fontId="24" fillId="0" borderId="17" xfId="1" applyNumberFormat="1" applyFont="1" applyFill="1" applyBorder="1">
      <alignment vertical="center"/>
    </xf>
    <xf numFmtId="179" fontId="24" fillId="0" borderId="8" xfId="3" applyNumberFormat="1" applyFont="1" applyFill="1" applyBorder="1">
      <alignment vertical="center"/>
    </xf>
    <xf numFmtId="3" fontId="21" fillId="0" borderId="8" xfId="1" applyNumberFormat="1" applyFont="1" applyFill="1" applyBorder="1">
      <alignment vertical="center"/>
    </xf>
    <xf numFmtId="179" fontId="21" fillId="0" borderId="8" xfId="3" applyNumberFormat="1" applyFont="1" applyFill="1" applyBorder="1">
      <alignment vertical="center"/>
    </xf>
    <xf numFmtId="179" fontId="25" fillId="0" borderId="8" xfId="3" applyNumberFormat="1" applyFont="1" applyFill="1" applyBorder="1">
      <alignment vertical="center"/>
    </xf>
    <xf numFmtId="179" fontId="24" fillId="0" borderId="17" xfId="3" applyNumberFormat="1" applyFont="1" applyFill="1" applyBorder="1">
      <alignment vertical="center"/>
    </xf>
    <xf numFmtId="3" fontId="21" fillId="0" borderId="29" xfId="1" applyNumberFormat="1" applyFont="1" applyFill="1" applyBorder="1">
      <alignment vertical="center"/>
    </xf>
    <xf numFmtId="179" fontId="21" fillId="0" borderId="29" xfId="3" applyNumberFormat="1" applyFont="1" applyFill="1" applyBorder="1">
      <alignment vertical="center"/>
    </xf>
    <xf numFmtId="3" fontId="24" fillId="0" borderId="8" xfId="1" applyNumberFormat="1" applyFont="1" applyFill="1" applyBorder="1">
      <alignment vertical="center"/>
    </xf>
    <xf numFmtId="0" fontId="21" fillId="0" borderId="65" xfId="2" applyFont="1" applyBorder="1" applyAlignment="1">
      <alignment horizontal="center" vertical="center"/>
    </xf>
    <xf numFmtId="0" fontId="21" fillId="0" borderId="66" xfId="2" applyFont="1" applyBorder="1" applyAlignment="1">
      <alignment horizontal="left" vertical="center"/>
    </xf>
    <xf numFmtId="3" fontId="21" fillId="0" borderId="66" xfId="2" applyNumberFormat="1" applyFont="1" applyBorder="1">
      <alignment vertical="center"/>
    </xf>
    <xf numFmtId="3" fontId="21" fillId="0" borderId="66" xfId="1" applyNumberFormat="1" applyFont="1" applyFill="1" applyBorder="1">
      <alignment vertical="center"/>
    </xf>
    <xf numFmtId="3" fontId="21" fillId="0" borderId="67" xfId="1" applyNumberFormat="1" applyFont="1" applyFill="1" applyBorder="1">
      <alignment vertical="center"/>
    </xf>
    <xf numFmtId="3" fontId="21" fillId="0" borderId="68" xfId="1" applyNumberFormat="1" applyFont="1" applyFill="1" applyBorder="1">
      <alignment vertical="center"/>
    </xf>
    <xf numFmtId="3" fontId="21" fillId="0" borderId="68" xfId="1" applyNumberFormat="1" applyFont="1" applyFill="1" applyBorder="1" applyAlignment="1">
      <alignment horizontal="center" vertical="center"/>
    </xf>
    <xf numFmtId="0" fontId="21" fillId="0" borderId="68" xfId="2" applyFont="1" applyFill="1" applyBorder="1" applyAlignment="1">
      <alignment horizontal="center" vertical="center" shrinkToFit="1"/>
    </xf>
    <xf numFmtId="3" fontId="21" fillId="0" borderId="69" xfId="2" applyNumberFormat="1" applyFont="1" applyFill="1" applyBorder="1">
      <alignment vertical="center"/>
    </xf>
    <xf numFmtId="0" fontId="21" fillId="0" borderId="70" xfId="2" applyFont="1" applyBorder="1" applyAlignment="1">
      <alignment horizontal="center" vertical="center"/>
    </xf>
    <xf numFmtId="3" fontId="21" fillId="0" borderId="71" xfId="2" applyNumberFormat="1" applyFont="1" applyFill="1" applyBorder="1">
      <alignment vertical="center"/>
    </xf>
    <xf numFmtId="41" fontId="21" fillId="0" borderId="72" xfId="1" applyFont="1" applyFill="1" applyBorder="1">
      <alignment vertical="center"/>
    </xf>
    <xf numFmtId="41" fontId="21" fillId="0" borderId="73" xfId="1" applyFont="1" applyFill="1" applyBorder="1">
      <alignment vertical="center"/>
    </xf>
    <xf numFmtId="3" fontId="21" fillId="0" borderId="72" xfId="2" applyNumberFormat="1" applyFont="1" applyFill="1" applyBorder="1">
      <alignment vertical="center"/>
    </xf>
    <xf numFmtId="3" fontId="21" fillId="0" borderId="74" xfId="2" applyNumberFormat="1" applyFont="1" applyFill="1" applyBorder="1">
      <alignment vertical="center"/>
    </xf>
    <xf numFmtId="178" fontId="21" fillId="0" borderId="71" xfId="2" applyNumberFormat="1" applyFont="1" applyFill="1" applyBorder="1">
      <alignment vertical="center"/>
    </xf>
    <xf numFmtId="0" fontId="21" fillId="0" borderId="75" xfId="2" applyFont="1" applyBorder="1" applyAlignment="1">
      <alignment horizontal="center" vertical="center"/>
    </xf>
    <xf numFmtId="0" fontId="21" fillId="0" borderId="76" xfId="2" applyFont="1" applyBorder="1" applyAlignment="1">
      <alignment horizontal="center" vertical="center"/>
    </xf>
    <xf numFmtId="0" fontId="21" fillId="0" borderId="76" xfId="2" applyFont="1" applyBorder="1" applyAlignment="1">
      <alignment horizontal="left" vertical="center"/>
    </xf>
    <xf numFmtId="3" fontId="21" fillId="0" borderId="77" xfId="2" applyNumberFormat="1" applyFont="1" applyBorder="1">
      <alignment vertical="center"/>
    </xf>
    <xf numFmtId="3" fontId="21" fillId="0" borderId="77" xfId="1" applyNumberFormat="1" applyFont="1" applyBorder="1">
      <alignment vertical="center"/>
    </xf>
    <xf numFmtId="179" fontId="21" fillId="0" borderId="78" xfId="3" applyNumberFormat="1" applyFont="1" applyBorder="1">
      <alignment vertical="center"/>
    </xf>
    <xf numFmtId="3" fontId="21" fillId="0" borderId="78" xfId="1" applyNumberFormat="1" applyFont="1" applyFill="1" applyBorder="1">
      <alignment vertical="center"/>
    </xf>
    <xf numFmtId="3" fontId="21" fillId="0" borderId="79" xfId="1" applyNumberFormat="1" applyFont="1" applyFill="1" applyBorder="1">
      <alignment vertical="center"/>
    </xf>
    <xf numFmtId="0" fontId="21" fillId="0" borderId="79" xfId="2" applyFont="1" applyFill="1" applyBorder="1" applyAlignment="1">
      <alignment vertical="center" shrinkToFit="1"/>
    </xf>
    <xf numFmtId="178" fontId="21" fillId="0" borderId="80" xfId="2" applyNumberFormat="1" applyFont="1" applyFill="1" applyBorder="1">
      <alignment vertical="center"/>
    </xf>
    <xf numFmtId="0" fontId="21" fillId="0" borderId="81" xfId="2" applyFont="1" applyBorder="1" applyAlignment="1">
      <alignment horizontal="center" vertical="center"/>
    </xf>
    <xf numFmtId="0" fontId="21" fillId="0" borderId="81" xfId="2" applyFont="1" applyBorder="1" applyAlignment="1">
      <alignment horizontal="left" vertical="center"/>
    </xf>
    <xf numFmtId="3" fontId="21" fillId="0" borderId="66" xfId="1" applyNumberFormat="1" applyFont="1" applyBorder="1">
      <alignment vertical="center"/>
    </xf>
    <xf numFmtId="179" fontId="21" fillId="0" borderId="67" xfId="3" applyNumberFormat="1" applyFont="1" applyBorder="1">
      <alignment vertical="center"/>
    </xf>
    <xf numFmtId="178" fontId="21" fillId="0" borderId="69" xfId="2" applyNumberFormat="1" applyFont="1" applyFill="1" applyBorder="1">
      <alignment vertical="center"/>
    </xf>
    <xf numFmtId="0" fontId="23" fillId="0" borderId="73" xfId="2" applyFont="1" applyFill="1" applyBorder="1">
      <alignment vertical="center"/>
    </xf>
    <xf numFmtId="3" fontId="21" fillId="0" borderId="73" xfId="2" applyNumberFormat="1" applyFont="1" applyFill="1" applyBorder="1">
      <alignment vertical="center"/>
    </xf>
    <xf numFmtId="0" fontId="21" fillId="0" borderId="83" xfId="2" applyFont="1" applyBorder="1" applyAlignment="1">
      <alignment horizontal="center" vertical="center"/>
    </xf>
    <xf numFmtId="0" fontId="23" fillId="0" borderId="74" xfId="2" applyFont="1" applyBorder="1">
      <alignment vertical="center"/>
    </xf>
    <xf numFmtId="3" fontId="21" fillId="0" borderId="73" xfId="2" applyNumberFormat="1" applyFont="1" applyBorder="1">
      <alignment vertical="center"/>
    </xf>
    <xf numFmtId="3" fontId="21" fillId="0" borderId="0" xfId="1" applyNumberFormat="1" applyFont="1" applyBorder="1">
      <alignment vertical="center"/>
    </xf>
    <xf numFmtId="0" fontId="21" fillId="0" borderId="0" xfId="2" applyFont="1" applyBorder="1" applyAlignment="1">
      <alignment vertical="center" shrinkToFit="1"/>
    </xf>
    <xf numFmtId="178" fontId="21" fillId="0" borderId="71" xfId="2" applyNumberFormat="1" applyFont="1" applyBorder="1">
      <alignment vertical="center"/>
    </xf>
    <xf numFmtId="0" fontId="21" fillId="0" borderId="0" xfId="2" applyFont="1" applyFill="1" applyBorder="1" applyAlignment="1">
      <alignment vertical="center" shrinkToFit="1"/>
    </xf>
    <xf numFmtId="0" fontId="21" fillId="0" borderId="70" xfId="2" applyFont="1" applyFill="1" applyBorder="1" applyAlignment="1">
      <alignment horizontal="center" vertical="center"/>
    </xf>
    <xf numFmtId="0" fontId="23" fillId="0" borderId="0" xfId="2" applyFont="1" applyFill="1" applyBorder="1">
      <alignment vertical="center"/>
    </xf>
    <xf numFmtId="0" fontId="9" fillId="0" borderId="0" xfId="2" applyFont="1" applyFill="1" applyBorder="1">
      <alignment vertical="center"/>
    </xf>
    <xf numFmtId="3" fontId="21" fillId="0" borderId="77" xfId="1" applyNumberFormat="1" applyFont="1" applyFill="1" applyBorder="1">
      <alignment vertical="center"/>
    </xf>
    <xf numFmtId="179" fontId="21" fillId="0" borderId="67" xfId="3" applyNumberFormat="1" applyFont="1" applyFill="1" applyBorder="1">
      <alignment vertical="center"/>
    </xf>
    <xf numFmtId="0" fontId="21" fillId="0" borderId="68" xfId="2" applyFont="1" applyFill="1" applyBorder="1" applyAlignment="1">
      <alignment vertical="center" shrinkToFit="1"/>
    </xf>
    <xf numFmtId="3" fontId="21" fillId="0" borderId="0" xfId="2" applyNumberFormat="1" applyFont="1" applyFill="1" applyBorder="1">
      <alignment vertical="center"/>
    </xf>
    <xf numFmtId="0" fontId="21" fillId="0" borderId="0" xfId="2" applyFont="1" applyBorder="1" applyAlignment="1">
      <alignment horizontal="center" vertical="center"/>
    </xf>
    <xf numFmtId="3" fontId="21" fillId="0" borderId="71" xfId="0" applyNumberFormat="1" applyFont="1" applyFill="1" applyBorder="1" applyProtection="1">
      <alignment vertical="center"/>
    </xf>
    <xf numFmtId="0" fontId="21" fillId="0" borderId="77" xfId="2" applyFont="1" applyBorder="1" applyAlignment="1">
      <alignment horizontal="center" vertical="center"/>
    </xf>
    <xf numFmtId="179" fontId="21" fillId="0" borderId="78" xfId="3" applyNumberFormat="1" applyFont="1" applyFill="1" applyBorder="1">
      <alignment vertical="center"/>
    </xf>
    <xf numFmtId="3" fontId="21" fillId="0" borderId="79" xfId="1" applyNumberFormat="1" applyFont="1" applyFill="1" applyBorder="1" applyAlignment="1">
      <alignment horizontal="center" vertical="center"/>
    </xf>
    <xf numFmtId="0" fontId="21" fillId="0" borderId="79" xfId="2" applyFont="1" applyFill="1" applyBorder="1" applyAlignment="1">
      <alignment horizontal="center" vertical="center" shrinkToFit="1"/>
    </xf>
    <xf numFmtId="3" fontId="21" fillId="0" borderId="80" xfId="2" applyNumberFormat="1" applyFont="1" applyFill="1" applyBorder="1">
      <alignment vertical="center"/>
    </xf>
    <xf numFmtId="3" fontId="21" fillId="0" borderId="87" xfId="1" applyNumberFormat="1" applyFont="1" applyFill="1" applyBorder="1">
      <alignment vertical="center"/>
    </xf>
    <xf numFmtId="3" fontId="21" fillId="0" borderId="88" xfId="1" applyNumberFormat="1" applyFont="1" applyFill="1" applyBorder="1">
      <alignment vertical="center"/>
    </xf>
    <xf numFmtId="3" fontId="21" fillId="0" borderId="88" xfId="1" applyNumberFormat="1" applyFont="1" applyFill="1" applyBorder="1" applyAlignment="1">
      <alignment horizontal="center" vertical="center"/>
    </xf>
    <xf numFmtId="0" fontId="21" fillId="0" borderId="88" xfId="2" applyFont="1" applyFill="1" applyBorder="1" applyAlignment="1">
      <alignment horizontal="center" vertical="center" shrinkToFit="1"/>
    </xf>
    <xf numFmtId="0" fontId="21" fillId="0" borderId="90" xfId="2" applyFont="1" applyBorder="1" applyAlignment="1">
      <alignment horizontal="left" vertical="center"/>
    </xf>
    <xf numFmtId="0" fontId="23" fillId="0" borderId="74" xfId="2" applyFont="1" applyFill="1" applyBorder="1">
      <alignment vertical="center"/>
    </xf>
    <xf numFmtId="0" fontId="21" fillId="0" borderId="90" xfId="2" applyFont="1" applyBorder="1" applyAlignment="1">
      <alignment horizontal="center" vertical="center"/>
    </xf>
    <xf numFmtId="0" fontId="21" fillId="0" borderId="70" xfId="2" applyFont="1" applyBorder="1" applyAlignment="1">
      <alignment horizontal="left" vertical="center"/>
    </xf>
    <xf numFmtId="3" fontId="21" fillId="0" borderId="71" xfId="1" applyNumberFormat="1" applyFont="1" applyFill="1" applyBorder="1">
      <alignment vertical="center"/>
    </xf>
    <xf numFmtId="0" fontId="21" fillId="0" borderId="75" xfId="2" applyFont="1" applyBorder="1" applyAlignment="1">
      <alignment horizontal="left" vertical="center"/>
    </xf>
    <xf numFmtId="0" fontId="21" fillId="0" borderId="77" xfId="2" applyFont="1" applyBorder="1" applyAlignment="1">
      <alignment horizontal="left" vertical="center"/>
    </xf>
    <xf numFmtId="0" fontId="23" fillId="0" borderId="79" xfId="2" applyFont="1" applyBorder="1">
      <alignment vertical="center"/>
    </xf>
    <xf numFmtId="179" fontId="21" fillId="0" borderId="78" xfId="1" applyNumberFormat="1" applyFont="1" applyBorder="1">
      <alignment vertical="center"/>
    </xf>
    <xf numFmtId="3" fontId="21" fillId="0" borderId="80" xfId="1" applyNumberFormat="1" applyFont="1" applyFill="1" applyBorder="1">
      <alignment vertical="center"/>
    </xf>
    <xf numFmtId="0" fontId="23" fillId="0" borderId="90" xfId="2" applyFont="1" applyBorder="1">
      <alignment vertical="center"/>
    </xf>
    <xf numFmtId="0" fontId="24" fillId="0" borderId="96" xfId="2" applyFont="1" applyBorder="1" applyAlignment="1">
      <alignment horizontal="center" vertical="center"/>
    </xf>
    <xf numFmtId="0" fontId="23" fillId="0" borderId="99" xfId="2" applyFont="1" applyFill="1" applyBorder="1">
      <alignment vertical="center"/>
    </xf>
    <xf numFmtId="0" fontId="21" fillId="0" borderId="100" xfId="2" applyFont="1" applyBorder="1">
      <alignment vertical="center"/>
    </xf>
    <xf numFmtId="0" fontId="21" fillId="0" borderId="70" xfId="2" applyFont="1" applyBorder="1">
      <alignment vertical="center"/>
    </xf>
    <xf numFmtId="3" fontId="21" fillId="0" borderId="0" xfId="1" applyNumberFormat="1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 shrinkToFit="1"/>
    </xf>
    <xf numFmtId="3" fontId="21" fillId="0" borderId="71" xfId="2" applyNumberFormat="1" applyFont="1" applyBorder="1">
      <alignment vertical="center"/>
    </xf>
    <xf numFmtId="0" fontId="1" fillId="0" borderId="0" xfId="2" applyFont="1" applyBorder="1">
      <alignment vertical="center"/>
    </xf>
    <xf numFmtId="0" fontId="9" fillId="0" borderId="92" xfId="0" applyNumberFormat="1" applyFont="1" applyFill="1" applyBorder="1" applyAlignment="1" applyProtection="1">
      <alignment horizontal="center" vertical="center"/>
    </xf>
    <xf numFmtId="0" fontId="9" fillId="0" borderId="87" xfId="0" applyNumberFormat="1" applyFont="1" applyFill="1" applyBorder="1" applyAlignment="1" applyProtection="1">
      <alignment horizontal="center" vertical="center"/>
    </xf>
    <xf numFmtId="0" fontId="9" fillId="0" borderId="85" xfId="0" applyNumberFormat="1" applyFont="1" applyFill="1" applyBorder="1" applyAlignment="1" applyProtection="1">
      <alignment horizontal="left" vertical="center"/>
    </xf>
    <xf numFmtId="3" fontId="9" fillId="0" borderId="85" xfId="0" applyNumberFormat="1" applyFont="1" applyFill="1" applyBorder="1" applyAlignment="1" applyProtection="1">
      <alignment vertical="center"/>
    </xf>
    <xf numFmtId="3" fontId="9" fillId="0" borderId="66" xfId="1" applyNumberFormat="1" applyFont="1" applyFill="1" applyBorder="1" applyAlignment="1" applyProtection="1">
      <alignment vertical="center"/>
    </xf>
    <xf numFmtId="179" fontId="9" fillId="0" borderId="87" xfId="3" applyNumberFormat="1" applyFont="1" applyFill="1" applyBorder="1" applyAlignment="1" applyProtection="1">
      <alignment vertical="center"/>
    </xf>
    <xf numFmtId="3" fontId="9" fillId="0" borderId="87" xfId="1" applyNumberFormat="1" applyFont="1" applyFill="1" applyBorder="1" applyAlignment="1" applyProtection="1">
      <alignment vertical="center"/>
    </xf>
    <xf numFmtId="3" fontId="9" fillId="0" borderId="88" xfId="1" applyNumberFormat="1" applyFont="1" applyFill="1" applyBorder="1" applyAlignment="1" applyProtection="1">
      <alignment vertical="center"/>
    </xf>
    <xf numFmtId="41" fontId="9" fillId="0" borderId="89" xfId="1" applyFont="1" applyFill="1" applyBorder="1">
      <alignment vertical="center"/>
    </xf>
    <xf numFmtId="41" fontId="9" fillId="0" borderId="73" xfId="1" applyFont="1" applyFill="1" applyBorder="1">
      <alignment vertical="center"/>
    </xf>
    <xf numFmtId="0" fontId="9" fillId="0" borderId="82" xfId="0" applyNumberFormat="1" applyFont="1" applyFill="1" applyBorder="1" applyAlignment="1" applyProtection="1">
      <alignment vertical="center"/>
    </xf>
    <xf numFmtId="0" fontId="9" fillId="0" borderId="70" xfId="0" applyNumberFormat="1" applyFont="1" applyFill="1" applyBorder="1" applyAlignment="1" applyProtection="1">
      <alignment vertical="center"/>
    </xf>
    <xf numFmtId="41" fontId="9" fillId="0" borderId="74" xfId="1" applyFont="1" applyFill="1" applyBorder="1">
      <alignment vertical="center"/>
    </xf>
    <xf numFmtId="0" fontId="9" fillId="0" borderId="83" xfId="0" applyNumberFormat="1" applyFont="1" applyFill="1" applyBorder="1" applyAlignment="1" applyProtection="1">
      <alignment vertical="center"/>
    </xf>
    <xf numFmtId="0" fontId="9" fillId="0" borderId="73" xfId="0" applyNumberFormat="1" applyFont="1" applyFill="1" applyBorder="1" applyAlignment="1" applyProtection="1">
      <alignment vertical="center"/>
    </xf>
    <xf numFmtId="0" fontId="9" fillId="0" borderId="90" xfId="0" applyNumberFormat="1" applyFont="1" applyFill="1" applyBorder="1" applyAlignment="1" applyProtection="1">
      <alignment horizontal="left" vertical="center"/>
    </xf>
    <xf numFmtId="41" fontId="9" fillId="0" borderId="72" xfId="1" applyFont="1" applyFill="1" applyBorder="1">
      <alignment vertical="center"/>
    </xf>
    <xf numFmtId="0" fontId="9" fillId="0" borderId="105" xfId="0" applyNumberFormat="1" applyFont="1" applyFill="1" applyBorder="1" applyAlignment="1" applyProtection="1">
      <alignment horizontal="left" vertical="center"/>
    </xf>
    <xf numFmtId="0" fontId="9" fillId="0" borderId="78" xfId="0" applyNumberFormat="1" applyFont="1" applyFill="1" applyBorder="1" applyAlignment="1" applyProtection="1">
      <alignment horizontal="left" vertical="center"/>
    </xf>
    <xf numFmtId="0" fontId="9" fillId="0" borderId="77" xfId="0" applyNumberFormat="1" applyFont="1" applyFill="1" applyBorder="1" applyAlignment="1" applyProtection="1">
      <alignment horizontal="left" vertical="center"/>
    </xf>
    <xf numFmtId="3" fontId="9" fillId="0" borderId="101" xfId="1" applyNumberFormat="1" applyFont="1" applyFill="1" applyBorder="1" applyAlignment="1" applyProtection="1">
      <alignment vertical="center"/>
    </xf>
    <xf numFmtId="3" fontId="9" fillId="0" borderId="101" xfId="0" applyNumberFormat="1" applyFont="1" applyFill="1" applyBorder="1" applyAlignment="1" applyProtection="1">
      <alignment vertical="center"/>
    </xf>
    <xf numFmtId="179" fontId="9" fillId="0" borderId="102" xfId="3" applyNumberFormat="1" applyFont="1" applyFill="1" applyBorder="1" applyAlignment="1" applyProtection="1">
      <alignment vertical="center"/>
    </xf>
    <xf numFmtId="3" fontId="9" fillId="0" borderId="102" xfId="1" applyNumberFormat="1" applyFont="1" applyFill="1" applyBorder="1" applyAlignment="1" applyProtection="1">
      <alignment vertical="center"/>
    </xf>
    <xf numFmtId="3" fontId="9" fillId="0" borderId="103" xfId="1" applyNumberFormat="1" applyFont="1" applyFill="1" applyBorder="1" applyAlignment="1" applyProtection="1">
      <alignment vertical="center"/>
    </xf>
    <xf numFmtId="0" fontId="9" fillId="0" borderId="103" xfId="0" applyNumberFormat="1" applyFont="1" applyFill="1" applyBorder="1" applyAlignment="1" applyProtection="1">
      <alignment vertical="center" shrinkToFit="1"/>
    </xf>
    <xf numFmtId="41" fontId="9" fillId="0" borderId="104" xfId="1" applyFont="1" applyFill="1" applyBorder="1">
      <alignment vertical="center"/>
    </xf>
    <xf numFmtId="0" fontId="1" fillId="0" borderId="69" xfId="0" applyNumberFormat="1" applyFont="1" applyBorder="1">
      <alignment vertical="center"/>
    </xf>
    <xf numFmtId="0" fontId="8" fillId="0" borderId="96" xfId="0" applyNumberFormat="1" applyFont="1" applyFill="1" applyBorder="1" applyAlignment="1" applyProtection="1">
      <alignment horizontal="center" vertical="center"/>
    </xf>
    <xf numFmtId="0" fontId="9" fillId="0" borderId="74" xfId="0" applyNumberFormat="1" applyFont="1" applyFill="1" applyBorder="1" applyAlignment="1" applyProtection="1">
      <alignment vertical="center"/>
    </xf>
    <xf numFmtId="3" fontId="9" fillId="0" borderId="72" xfId="0" applyNumberFormat="1" applyFont="1" applyFill="1" applyBorder="1" applyAlignment="1" applyProtection="1">
      <alignment vertical="center"/>
    </xf>
    <xf numFmtId="3" fontId="9" fillId="0" borderId="71" xfId="0" applyNumberFormat="1" applyFont="1" applyFill="1" applyBorder="1" applyAlignment="1" applyProtection="1">
      <alignment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3" fontId="9" fillId="0" borderId="74" xfId="0" applyNumberFormat="1" applyFont="1" applyFill="1" applyBorder="1" applyAlignment="1" applyProtection="1">
      <alignment vertical="center"/>
    </xf>
    <xf numFmtId="0" fontId="9" fillId="0" borderId="100" xfId="0" applyNumberFormat="1" applyFont="1" applyFill="1" applyBorder="1" applyAlignment="1" applyProtection="1">
      <alignment vertical="center"/>
    </xf>
    <xf numFmtId="3" fontId="9" fillId="0" borderId="73" xfId="0" applyNumberFormat="1" applyFont="1" applyFill="1" applyBorder="1" applyAlignment="1" applyProtection="1">
      <alignment vertical="center"/>
    </xf>
    <xf numFmtId="0" fontId="9" fillId="0" borderId="101" xfId="0" applyNumberFormat="1" applyFont="1" applyFill="1" applyBorder="1" applyAlignment="1" applyProtection="1">
      <alignment horizontal="center" vertical="center"/>
    </xf>
    <xf numFmtId="0" fontId="9" fillId="0" borderId="101" xfId="0" applyNumberFormat="1" applyFont="1" applyFill="1" applyBorder="1" applyAlignment="1" applyProtection="1">
      <alignment horizontal="left" vertical="center"/>
    </xf>
    <xf numFmtId="0" fontId="8" fillId="0" borderId="90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8" fillId="0" borderId="71" xfId="2" applyFont="1" applyBorder="1" applyAlignment="1">
      <alignment horizontal="left" vertical="center"/>
    </xf>
    <xf numFmtId="0" fontId="8" fillId="0" borderId="90" xfId="2" applyFont="1" applyBorder="1" applyAlignment="1">
      <alignment horizontal="center" vertical="center"/>
    </xf>
    <xf numFmtId="0" fontId="9" fillId="0" borderId="71" xfId="2" applyFont="1" applyBorder="1" applyAlignment="1">
      <alignment horizontal="right" vertical="center"/>
    </xf>
    <xf numFmtId="3" fontId="9" fillId="0" borderId="110" xfId="2" applyNumberFormat="1" applyFont="1" applyBorder="1" applyAlignment="1">
      <alignment horizontal="right" vertical="center"/>
    </xf>
    <xf numFmtId="3" fontId="9" fillId="0" borderId="73" xfId="2" applyNumberFormat="1" applyFont="1" applyFill="1" applyBorder="1" applyAlignment="1">
      <alignment vertical="center" shrinkToFit="1"/>
    </xf>
    <xf numFmtId="3" fontId="9" fillId="0" borderId="73" xfId="2" applyNumberFormat="1" applyFont="1" applyFill="1" applyBorder="1" applyAlignment="1">
      <alignment horizontal="right" vertical="center" shrinkToFit="1"/>
    </xf>
    <xf numFmtId="0" fontId="8" fillId="0" borderId="90" xfId="2" applyFont="1" applyBorder="1">
      <alignment vertical="center"/>
    </xf>
    <xf numFmtId="3" fontId="9" fillId="0" borderId="114" xfId="2" applyNumberFormat="1" applyFont="1" applyBorder="1" applyAlignment="1">
      <alignment horizontal="right" vertical="center"/>
    </xf>
    <xf numFmtId="3" fontId="9" fillId="0" borderId="111" xfId="2" applyNumberFormat="1" applyFont="1" applyBorder="1" applyAlignment="1">
      <alignment horizontal="right" vertical="center" shrinkToFit="1"/>
    </xf>
    <xf numFmtId="3" fontId="9" fillId="0" borderId="111" xfId="2" applyNumberFormat="1" applyFont="1" applyBorder="1" applyAlignment="1">
      <alignment horizontal="right" vertical="center"/>
    </xf>
    <xf numFmtId="3" fontId="9" fillId="0" borderId="85" xfId="2" applyNumberFormat="1" applyFont="1" applyBorder="1" applyAlignment="1">
      <alignment horizontal="right" vertical="center" shrinkToFit="1"/>
    </xf>
    <xf numFmtId="3" fontId="9" fillId="0" borderId="89" xfId="2" applyNumberFormat="1" applyFont="1" applyBorder="1" applyAlignment="1">
      <alignment horizontal="right" vertical="center" shrinkToFit="1"/>
    </xf>
    <xf numFmtId="3" fontId="9" fillId="0" borderId="74" xfId="2" applyNumberFormat="1" applyFont="1" applyBorder="1" applyAlignment="1">
      <alignment horizontal="right" vertical="center" shrinkToFit="1"/>
    </xf>
    <xf numFmtId="3" fontId="9" fillId="0" borderId="110" xfId="2" applyNumberFormat="1" applyFont="1" applyBorder="1" applyAlignment="1">
      <alignment vertical="center"/>
    </xf>
    <xf numFmtId="3" fontId="9" fillId="0" borderId="111" xfId="2" applyNumberFormat="1" applyFont="1" applyBorder="1">
      <alignment vertical="center"/>
    </xf>
    <xf numFmtId="3" fontId="9" fillId="0" borderId="116" xfId="2" applyNumberFormat="1" applyFont="1" applyBorder="1" applyAlignment="1">
      <alignment horizontal="right" vertical="center"/>
    </xf>
    <xf numFmtId="3" fontId="9" fillId="0" borderId="117" xfId="2" applyNumberFormat="1" applyFont="1" applyBorder="1" applyAlignment="1">
      <alignment horizontal="right" vertical="center"/>
    </xf>
    <xf numFmtId="3" fontId="21" fillId="0" borderId="68" xfId="2" applyNumberFormat="1" applyFont="1" applyBorder="1">
      <alignment vertical="center"/>
    </xf>
    <xf numFmtId="3" fontId="24" fillId="0" borderId="85" xfId="2" applyNumberFormat="1" applyFont="1" applyBorder="1">
      <alignment vertical="center"/>
    </xf>
    <xf numFmtId="3" fontId="24" fillId="0" borderId="85" xfId="1" applyNumberFormat="1" applyFont="1" applyFill="1" applyBorder="1">
      <alignment vertical="center"/>
    </xf>
    <xf numFmtId="179" fontId="24" fillId="0" borderId="85" xfId="3" applyNumberFormat="1" applyFont="1" applyFill="1" applyBorder="1">
      <alignment vertical="center"/>
    </xf>
    <xf numFmtId="0" fontId="23" fillId="0" borderId="89" xfId="2" applyFont="1" applyFill="1" applyBorder="1">
      <alignment vertical="center"/>
    </xf>
    <xf numFmtId="3" fontId="9" fillId="0" borderId="110" xfId="2" applyNumberFormat="1" applyFont="1" applyBorder="1">
      <alignment vertical="center"/>
    </xf>
    <xf numFmtId="0" fontId="21" fillId="0" borderId="30" xfId="2" applyFont="1" applyBorder="1" applyAlignment="1">
      <alignment horizontal="left" vertical="center"/>
    </xf>
    <xf numFmtId="0" fontId="21" fillId="0" borderId="8" xfId="2" applyFont="1" applyBorder="1" applyAlignment="1">
      <alignment horizontal="left" vertical="center"/>
    </xf>
    <xf numFmtId="0" fontId="28" fillId="0" borderId="0" xfId="0" applyNumberFormat="1" applyFont="1" applyAlignment="1">
      <alignment horizontal="center" vertical="center"/>
    </xf>
    <xf numFmtId="0" fontId="8" fillId="0" borderId="46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 vertical="center"/>
    </xf>
    <xf numFmtId="0" fontId="8" fillId="0" borderId="56" xfId="0" applyNumberFormat="1" applyFont="1" applyBorder="1" applyAlignment="1">
      <alignment horizontal="center" vertical="center"/>
    </xf>
    <xf numFmtId="0" fontId="8" fillId="0" borderId="48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15" fillId="0" borderId="92" xfId="0" applyNumberFormat="1" applyFont="1" applyBorder="1" applyAlignment="1">
      <alignment horizontal="left" vertical="center"/>
    </xf>
    <xf numFmtId="0" fontId="15" fillId="0" borderId="68" xfId="0" applyNumberFormat="1" applyFont="1" applyBorder="1" applyAlignment="1">
      <alignment horizontal="left" vertical="center"/>
    </xf>
    <xf numFmtId="0" fontId="8" fillId="0" borderId="94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9" fillId="0" borderId="95" xfId="0" applyNumberFormat="1" applyFont="1" applyFill="1" applyBorder="1" applyAlignment="1" applyProtection="1">
      <alignment vertical="center"/>
    </xf>
    <xf numFmtId="0" fontId="8" fillId="0" borderId="51" xfId="0" applyNumberFormat="1" applyFont="1" applyFill="1" applyBorder="1" applyAlignment="1" applyProtection="1">
      <alignment horizontal="center" vertical="center"/>
    </xf>
    <xf numFmtId="0" fontId="8" fillId="0" borderId="52" xfId="0" applyNumberFormat="1" applyFont="1" applyFill="1" applyBorder="1" applyAlignment="1" applyProtection="1">
      <alignment horizontal="center" vertical="center"/>
    </xf>
    <xf numFmtId="0" fontId="9" fillId="0" borderId="97" xfId="0" applyNumberFormat="1" applyFont="1" applyFill="1" applyBorder="1" applyAlignment="1" applyProtection="1">
      <alignment vertical="center"/>
    </xf>
    <xf numFmtId="0" fontId="9" fillId="0" borderId="106" xfId="0" applyNumberFormat="1" applyFont="1" applyBorder="1" applyAlignment="1">
      <alignment horizontal="right" vertical="center"/>
    </xf>
    <xf numFmtId="0" fontId="1" fillId="0" borderId="20" xfId="0" applyNumberFormat="1" applyFont="1" applyBorder="1" applyAlignment="1">
      <alignment vertical="center"/>
    </xf>
    <xf numFmtId="0" fontId="1" fillId="0" borderId="93" xfId="0" applyNumberFormat="1" applyFont="1" applyBorder="1" applyAlignment="1">
      <alignment vertical="center"/>
    </xf>
    <xf numFmtId="0" fontId="9" fillId="0" borderId="98" xfId="0" applyNumberFormat="1" applyFont="1" applyFill="1" applyBorder="1" applyAlignment="1" applyProtection="1">
      <alignment horizontal="center" vertical="center"/>
    </xf>
    <xf numFmtId="0" fontId="9" fillId="0" borderId="53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91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82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100" xfId="0" applyNumberFormat="1" applyFont="1" applyFill="1" applyBorder="1" applyAlignment="1" applyProtection="1">
      <alignment horizontal="center" vertical="center"/>
    </xf>
    <xf numFmtId="0" fontId="9" fillId="0" borderId="105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21" fillId="0" borderId="82" xfId="2" applyFont="1" applyBorder="1" applyAlignment="1">
      <alignment horizontal="left" vertical="center"/>
    </xf>
    <xf numFmtId="0" fontId="21" fillId="0" borderId="6" xfId="2" applyFont="1" applyBorder="1" applyAlignment="1">
      <alignment horizontal="center" vertical="center"/>
    </xf>
    <xf numFmtId="0" fontId="22" fillId="0" borderId="92" xfId="2" applyFont="1" applyBorder="1" applyAlignment="1">
      <alignment horizontal="left" vertical="center"/>
    </xf>
    <xf numFmtId="0" fontId="22" fillId="0" borderId="68" xfId="2" applyFont="1" applyBorder="1" applyAlignment="1">
      <alignment horizontal="left" vertical="center"/>
    </xf>
    <xf numFmtId="0" fontId="22" fillId="0" borderId="69" xfId="2" applyFont="1" applyBorder="1" applyAlignment="1">
      <alignment horizontal="left" vertical="center"/>
    </xf>
    <xf numFmtId="0" fontId="21" fillId="0" borderId="0" xfId="2" applyFont="1" applyBorder="1" applyAlignment="1">
      <alignment horizontal="center" vertical="center"/>
    </xf>
    <xf numFmtId="0" fontId="23" fillId="0" borderId="71" xfId="2" applyFont="1" applyBorder="1">
      <alignment vertical="center"/>
    </xf>
    <xf numFmtId="0" fontId="24" fillId="0" borderId="118" xfId="2" applyFont="1" applyBorder="1" applyAlignment="1">
      <alignment horizontal="center" vertical="center"/>
    </xf>
    <xf numFmtId="0" fontId="24" fillId="0" borderId="88" xfId="2" applyFont="1" applyBorder="1" applyAlignment="1">
      <alignment horizontal="center" vertical="center"/>
    </xf>
    <xf numFmtId="0" fontId="24" fillId="0" borderId="86" xfId="2" applyFont="1" applyBorder="1" applyAlignment="1">
      <alignment horizontal="center" vertical="center"/>
    </xf>
    <xf numFmtId="0" fontId="24" fillId="0" borderId="66" xfId="2" applyFont="1" applyBorder="1" applyAlignment="1">
      <alignment horizontal="center" vertical="center"/>
    </xf>
    <xf numFmtId="0" fontId="24" fillId="0" borderId="50" xfId="2" applyFont="1" applyBorder="1" applyAlignment="1">
      <alignment horizontal="center" vertical="center"/>
    </xf>
    <xf numFmtId="0" fontId="24" fillId="0" borderId="85" xfId="2" applyFont="1" applyBorder="1" applyAlignment="1">
      <alignment horizontal="center" vertical="center"/>
    </xf>
    <xf numFmtId="0" fontId="24" fillId="0" borderId="67" xfId="2" applyFont="1" applyBorder="1" applyAlignment="1">
      <alignment horizontal="center" vertical="center"/>
    </xf>
    <xf numFmtId="0" fontId="24" fillId="0" borderId="68" xfId="2" applyFont="1" applyBorder="1" applyAlignment="1">
      <alignment horizontal="center" vertical="center"/>
    </xf>
    <xf numFmtId="0" fontId="23" fillId="0" borderId="69" xfId="2" applyFont="1" applyBorder="1">
      <alignment vertical="center"/>
    </xf>
    <xf numFmtId="0" fontId="24" fillId="0" borderId="51" xfId="2" applyFont="1" applyBorder="1" applyAlignment="1">
      <alignment horizontal="center" vertical="center"/>
    </xf>
    <xf numFmtId="0" fontId="24" fillId="0" borderId="52" xfId="2" applyFont="1" applyBorder="1" applyAlignment="1">
      <alignment horizontal="center" vertical="center"/>
    </xf>
    <xf numFmtId="0" fontId="23" fillId="0" borderId="97" xfId="2" applyFont="1" applyBorder="1">
      <alignment vertical="center"/>
    </xf>
    <xf numFmtId="0" fontId="24" fillId="0" borderId="98" xfId="2" applyFont="1" applyBorder="1" applyAlignment="1">
      <alignment horizontal="center" vertical="center"/>
    </xf>
    <xf numFmtId="0" fontId="24" fillId="0" borderId="53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/>
    </xf>
    <xf numFmtId="0" fontId="24" fillId="0" borderId="91" xfId="2" applyFont="1" applyBorder="1" applyAlignment="1">
      <alignment horizontal="left" vertical="center"/>
    </xf>
    <xf numFmtId="0" fontId="24" fillId="0" borderId="23" xfId="2" applyFont="1" applyBorder="1" applyAlignment="1">
      <alignment horizontal="left" vertical="center"/>
    </xf>
    <xf numFmtId="0" fontId="24" fillId="0" borderId="3" xfId="2" applyFont="1" applyBorder="1" applyAlignment="1">
      <alignment horizontal="left" vertical="center"/>
    </xf>
    <xf numFmtId="0" fontId="21" fillId="0" borderId="4" xfId="2" applyFont="1" applyBorder="1" applyAlignment="1">
      <alignment horizontal="left" vertical="center"/>
    </xf>
    <xf numFmtId="0" fontId="21" fillId="0" borderId="3" xfId="2" applyFont="1" applyBorder="1" applyAlignment="1">
      <alignment horizontal="left" vertical="center"/>
    </xf>
    <xf numFmtId="0" fontId="21" fillId="0" borderId="83" xfId="2" applyFont="1" applyBorder="1" applyAlignment="1">
      <alignment horizontal="left" vertical="center"/>
    </xf>
    <xf numFmtId="0" fontId="21" fillId="0" borderId="91" xfId="2" applyFont="1" applyBorder="1" applyAlignment="1">
      <alignment horizontal="left" vertical="center"/>
    </xf>
    <xf numFmtId="0" fontId="21" fillId="0" borderId="23" xfId="2" applyFont="1" applyBorder="1" applyAlignment="1">
      <alignment horizontal="left" vertical="center"/>
    </xf>
    <xf numFmtId="0" fontId="21" fillId="0" borderId="84" xfId="2" applyFont="1" applyBorder="1" applyAlignment="1">
      <alignment horizontal="left" vertical="center"/>
    </xf>
    <xf numFmtId="0" fontId="21" fillId="0" borderId="119" xfId="2" applyFont="1" applyBorder="1" applyAlignment="1">
      <alignment horizontal="left" vertical="center"/>
    </xf>
    <xf numFmtId="0" fontId="9" fillId="0" borderId="100" xfId="2" applyFont="1" applyBorder="1" applyAlignment="1">
      <alignment horizontal="center" vertical="center"/>
    </xf>
    <xf numFmtId="0" fontId="9" fillId="0" borderId="70" xfId="2" applyFont="1" applyBorder="1" applyAlignment="1">
      <alignment horizontal="center" vertical="center"/>
    </xf>
    <xf numFmtId="0" fontId="9" fillId="0" borderId="112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 shrinkToFit="1"/>
    </xf>
    <xf numFmtId="0" fontId="9" fillId="0" borderId="17" xfId="2" applyFont="1" applyBorder="1" applyAlignment="1">
      <alignment horizontal="center" vertical="center" shrinkToFit="1"/>
    </xf>
    <xf numFmtId="3" fontId="9" fillId="0" borderId="4" xfId="2" applyNumberFormat="1" applyFont="1" applyBorder="1" applyAlignment="1">
      <alignment horizontal="left" vertical="center"/>
    </xf>
    <xf numFmtId="3" fontId="9" fillId="0" borderId="23" xfId="2" applyNumberFormat="1" applyFont="1" applyBorder="1" applyAlignment="1">
      <alignment horizontal="left" vertical="center"/>
    </xf>
    <xf numFmtId="3" fontId="9" fillId="0" borderId="73" xfId="2" applyNumberFormat="1" applyFont="1" applyBorder="1" applyAlignment="1">
      <alignment horizontal="left" vertical="center"/>
    </xf>
    <xf numFmtId="3" fontId="9" fillId="0" borderId="4" xfId="2" applyNumberFormat="1" applyFont="1" applyFill="1" applyBorder="1" applyAlignment="1">
      <alignment vertical="center" shrinkToFit="1"/>
    </xf>
    <xf numFmtId="3" fontId="9" fillId="0" borderId="23" xfId="2" applyNumberFormat="1" applyFont="1" applyFill="1" applyBorder="1" applyAlignment="1">
      <alignment vertical="center" shrinkToFit="1"/>
    </xf>
    <xf numFmtId="3" fontId="9" fillId="0" borderId="73" xfId="2" applyNumberFormat="1" applyFont="1" applyFill="1" applyBorder="1" applyAlignment="1">
      <alignment vertical="center" shrinkToFit="1"/>
    </xf>
    <xf numFmtId="3" fontId="9" fillId="0" borderId="4" xfId="2" applyNumberFormat="1" applyFont="1" applyFill="1" applyBorder="1" applyAlignment="1">
      <alignment horizontal="left" vertical="center" shrinkToFit="1"/>
    </xf>
    <xf numFmtId="3" fontId="9" fillId="0" borderId="23" xfId="2" applyNumberFormat="1" applyFont="1" applyFill="1" applyBorder="1" applyAlignment="1">
      <alignment horizontal="left" vertical="center" shrinkToFit="1"/>
    </xf>
    <xf numFmtId="3" fontId="9" fillId="0" borderId="73" xfId="2" applyNumberFormat="1" applyFont="1" applyFill="1" applyBorder="1" applyAlignment="1">
      <alignment horizontal="left" vertical="center" shrinkToFit="1"/>
    </xf>
    <xf numFmtId="0" fontId="9" fillId="0" borderId="25" xfId="2" applyFont="1" applyBorder="1" applyAlignment="1">
      <alignment horizontal="center" vertical="center" shrinkToFit="1"/>
    </xf>
    <xf numFmtId="0" fontId="9" fillId="0" borderId="35" xfId="2" applyFont="1" applyBorder="1" applyAlignment="1">
      <alignment horizontal="center" vertical="center" shrinkToFit="1"/>
    </xf>
    <xf numFmtId="3" fontId="9" fillId="0" borderId="54" xfId="2" applyNumberFormat="1" applyFont="1" applyBorder="1" applyAlignment="1">
      <alignment horizontal="left" vertical="center"/>
    </xf>
    <xf numFmtId="3" fontId="9" fillId="0" borderId="28" xfId="2" applyNumberFormat="1" applyFont="1" applyBorder="1" applyAlignment="1">
      <alignment horizontal="left" vertical="center"/>
    </xf>
    <xf numFmtId="3" fontId="9" fillId="0" borderId="113" xfId="2" applyNumberFormat="1" applyFont="1" applyBorder="1" applyAlignment="1">
      <alignment horizontal="left" vertical="center"/>
    </xf>
    <xf numFmtId="0" fontId="15" fillId="0" borderId="92" xfId="2" applyFont="1" applyBorder="1" applyAlignment="1">
      <alignment horizontal="left" vertical="center"/>
    </xf>
    <xf numFmtId="0" fontId="15" fillId="0" borderId="68" xfId="2" applyFont="1" applyBorder="1" applyAlignment="1">
      <alignment horizontal="left" vertical="center"/>
    </xf>
    <xf numFmtId="0" fontId="15" fillId="0" borderId="69" xfId="2" applyFont="1" applyBorder="1" applyAlignment="1">
      <alignment horizontal="left" vertical="center"/>
    </xf>
    <xf numFmtId="0" fontId="8" fillId="0" borderId="107" xfId="2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108" xfId="2" applyFont="1" applyBorder="1" applyAlignment="1">
      <alignment horizontal="center" vertical="center"/>
    </xf>
    <xf numFmtId="0" fontId="9" fillId="0" borderId="109" xfId="2" applyFont="1" applyBorder="1" applyAlignment="1">
      <alignment horizontal="center" vertical="center"/>
    </xf>
    <xf numFmtId="0" fontId="9" fillId="0" borderId="63" xfId="2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/>
    </xf>
    <xf numFmtId="0" fontId="9" fillId="0" borderId="83" xfId="2" applyFont="1" applyBorder="1" applyAlignment="1">
      <alignment horizontal="center" vertical="center"/>
    </xf>
    <xf numFmtId="0" fontId="9" fillId="0" borderId="66" xfId="2" applyFont="1" applyBorder="1" applyAlignment="1">
      <alignment horizontal="center" vertical="center"/>
    </xf>
    <xf numFmtId="3" fontId="9" fillId="0" borderId="4" xfId="2" applyNumberFormat="1" applyFont="1" applyBorder="1" applyAlignment="1">
      <alignment horizontal="left" vertical="center" shrinkToFit="1"/>
    </xf>
    <xf numFmtId="3" fontId="9" fillId="0" borderId="23" xfId="2" applyNumberFormat="1" applyFont="1" applyBorder="1" applyAlignment="1">
      <alignment horizontal="left" vertical="center" shrinkToFit="1"/>
    </xf>
    <xf numFmtId="3" fontId="9" fillId="0" borderId="73" xfId="2" applyNumberFormat="1" applyFont="1" applyBorder="1" applyAlignment="1">
      <alignment horizontal="left" vertical="center" shrinkToFit="1"/>
    </xf>
    <xf numFmtId="0" fontId="9" fillId="0" borderId="65" xfId="2" applyFont="1" applyBorder="1" applyAlignment="1">
      <alignment horizontal="center" vertical="center"/>
    </xf>
    <xf numFmtId="0" fontId="8" fillId="0" borderId="90" xfId="2" applyFont="1" applyBorder="1">
      <alignment vertical="center"/>
    </xf>
    <xf numFmtId="0" fontId="8" fillId="0" borderId="0" xfId="2" applyFont="1" applyBorder="1">
      <alignment vertical="center"/>
    </xf>
    <xf numFmtId="0" fontId="8" fillId="0" borderId="71" xfId="2" applyFont="1" applyBorder="1">
      <alignment vertical="center"/>
    </xf>
    <xf numFmtId="0" fontId="9" fillId="0" borderId="59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9" fillId="0" borderId="23" xfId="2" applyFont="1" applyBorder="1" applyAlignment="1">
      <alignment horizontal="left" vertical="center" shrinkToFit="1"/>
    </xf>
    <xf numFmtId="0" fontId="9" fillId="0" borderId="73" xfId="2" applyFont="1" applyBorder="1" applyAlignment="1">
      <alignment horizontal="left" vertical="center" shrinkToFit="1"/>
    </xf>
    <xf numFmtId="0" fontId="9" fillId="0" borderId="75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77" xfId="2" applyFont="1" applyBorder="1" applyAlignment="1">
      <alignment horizontal="center" vertical="center"/>
    </xf>
    <xf numFmtId="3" fontId="9" fillId="0" borderId="102" xfId="2" applyNumberFormat="1" applyFont="1" applyBorder="1" applyAlignment="1">
      <alignment horizontal="left" vertical="center" shrinkToFit="1"/>
    </xf>
    <xf numFmtId="3" fontId="9" fillId="0" borderId="103" xfId="2" applyNumberFormat="1" applyFont="1" applyBorder="1" applyAlignment="1">
      <alignment horizontal="left" vertical="center" shrinkToFit="1"/>
    </xf>
    <xf numFmtId="3" fontId="9" fillId="0" borderId="104" xfId="2" applyNumberFormat="1" applyFont="1" applyBorder="1" applyAlignment="1">
      <alignment horizontal="left" vertical="center" shrinkToFit="1"/>
    </xf>
    <xf numFmtId="3" fontId="9" fillId="0" borderId="4" xfId="2" applyNumberFormat="1" applyFont="1" applyBorder="1" applyAlignment="1">
      <alignment vertical="center" shrinkToFit="1"/>
    </xf>
    <xf numFmtId="3" fontId="9" fillId="0" borderId="23" xfId="2" applyNumberFormat="1" applyFont="1" applyBorder="1" applyAlignment="1">
      <alignment vertical="center" shrinkToFit="1"/>
    </xf>
    <xf numFmtId="3" fontId="9" fillId="0" borderId="73" xfId="2" applyNumberFormat="1" applyFont="1" applyBorder="1" applyAlignment="1">
      <alignment vertical="center" shrinkToFit="1"/>
    </xf>
    <xf numFmtId="3" fontId="9" fillId="0" borderId="102" xfId="2" applyNumberFormat="1" applyFont="1" applyBorder="1" applyAlignment="1">
      <alignment horizontal="left" vertical="center"/>
    </xf>
    <xf numFmtId="3" fontId="9" fillId="0" borderId="103" xfId="2" applyNumberFormat="1" applyFont="1" applyBorder="1" applyAlignment="1">
      <alignment horizontal="left" vertical="center"/>
    </xf>
    <xf numFmtId="3" fontId="9" fillId="0" borderId="104" xfId="2" applyNumberFormat="1" applyFont="1" applyBorder="1" applyAlignment="1">
      <alignment horizontal="left" vertical="center"/>
    </xf>
    <xf numFmtId="0" fontId="9" fillId="0" borderId="115" xfId="2" applyFont="1" applyBorder="1" applyAlignment="1">
      <alignment horizontal="center" vertical="center"/>
    </xf>
    <xf numFmtId="3" fontId="9" fillId="0" borderId="5" xfId="2" applyNumberFormat="1" applyFont="1" applyBorder="1">
      <alignment vertical="center"/>
    </xf>
    <xf numFmtId="3" fontId="9" fillId="0" borderId="111" xfId="2" applyNumberFormat="1" applyFont="1" applyBorder="1">
      <alignment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view="pageBreakPreview" zoomScale="75" zoomScaleSheetLayoutView="75" workbookViewId="0">
      <selection activeCell="A7" sqref="A7"/>
    </sheetView>
  </sheetViews>
  <sheetFormatPr defaultRowHeight="13.5" x14ac:dyDescent="0.15"/>
  <cols>
    <col min="1" max="1" width="121.44140625" customWidth="1"/>
    <col min="2" max="3" width="0" hidden="1" customWidth="1"/>
    <col min="4" max="4" width="0.33203125" customWidth="1"/>
    <col min="5" max="5" width="8.88671875" customWidth="1"/>
  </cols>
  <sheetData>
    <row r="1" spans="1:1" ht="84.75" customHeight="1" x14ac:dyDescent="0.15">
      <c r="A1" s="1"/>
    </row>
    <row r="2" spans="1:1" ht="30" customHeight="1" x14ac:dyDescent="0.15">
      <c r="A2" s="36" t="s">
        <v>235</v>
      </c>
    </row>
    <row r="3" spans="1:1" ht="30" customHeight="1" x14ac:dyDescent="0.4">
      <c r="A3" s="37" t="s">
        <v>234</v>
      </c>
    </row>
    <row r="4" spans="1:1" ht="30" customHeight="1" x14ac:dyDescent="0.15">
      <c r="A4" s="2"/>
    </row>
    <row r="5" spans="1:1" ht="30" customHeight="1" x14ac:dyDescent="0.3">
      <c r="A5" s="13"/>
    </row>
    <row r="6" spans="1:1" ht="231" customHeight="1" x14ac:dyDescent="0.15">
      <c r="A6" s="120" t="s">
        <v>255</v>
      </c>
    </row>
    <row r="7" spans="1:1" ht="217.5" customHeight="1" x14ac:dyDescent="0.15">
      <c r="A7" s="2"/>
    </row>
    <row r="8" spans="1:1" ht="30" customHeight="1" x14ac:dyDescent="0.15">
      <c r="A8" s="3" t="s">
        <v>84</v>
      </c>
    </row>
    <row r="9" spans="1:1" ht="30" customHeight="1" x14ac:dyDescent="0.15">
      <c r="A9" s="4" t="s">
        <v>198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  <row r="70" spans="1:17" x14ac:dyDescent="0.15">
      <c r="A70" s="458" t="s">
        <v>17</v>
      </c>
      <c r="B70" s="458"/>
      <c r="C70" s="458"/>
      <c r="D70" s="172">
        <f>D71</f>
        <v>58451680</v>
      </c>
      <c r="E70" s="172">
        <f>E71</f>
        <v>35641200</v>
      </c>
      <c r="F70" s="129">
        <f t="shared" ref="F70:F72" si="0">E70-D70</f>
        <v>-22810480</v>
      </c>
      <c r="G70" s="170">
        <f>E70/D70*100</f>
        <v>60.975492919963983</v>
      </c>
      <c r="H70" s="259"/>
      <c r="I70" s="260"/>
      <c r="J70" s="261"/>
      <c r="K70" s="260"/>
      <c r="L70" s="260"/>
      <c r="M70" s="261"/>
      <c r="N70" s="260"/>
      <c r="O70" s="260"/>
      <c r="P70" s="262"/>
      <c r="Q70" s="263"/>
    </row>
    <row r="71" spans="1:17" x14ac:dyDescent="0.15">
      <c r="A71" s="148"/>
      <c r="B71" s="459" t="s">
        <v>97</v>
      </c>
      <c r="C71" s="459"/>
      <c r="D71" s="152">
        <f>D72</f>
        <v>58451680</v>
      </c>
      <c r="E71" s="152">
        <f>E72</f>
        <v>35641200</v>
      </c>
      <c r="F71" s="132">
        <f t="shared" si="0"/>
        <v>-22810480</v>
      </c>
      <c r="G71" s="164">
        <f>E71/D71*100</f>
        <v>60.975492919963983</v>
      </c>
      <c r="H71" s="259"/>
      <c r="I71" s="264"/>
      <c r="J71" s="265"/>
      <c r="K71" s="264"/>
      <c r="L71" s="264"/>
      <c r="M71" s="265"/>
      <c r="N71" s="264"/>
      <c r="O71" s="260"/>
      <c r="P71" s="262"/>
      <c r="Q71" s="266"/>
    </row>
    <row r="72" spans="1:17" x14ac:dyDescent="0.15">
      <c r="A72" s="148"/>
      <c r="B72" s="149"/>
      <c r="C72" s="135" t="s">
        <v>98</v>
      </c>
      <c r="D72" s="136">
        <v>58451680</v>
      </c>
      <c r="E72" s="136">
        <f>Q72</f>
        <v>35641200</v>
      </c>
      <c r="F72" s="137">
        <f t="shared" si="0"/>
        <v>-22810480</v>
      </c>
      <c r="G72" s="138">
        <f>E72/D72*100</f>
        <v>60.975492919963983</v>
      </c>
      <c r="H72" s="143" t="s">
        <v>98</v>
      </c>
      <c r="I72" s="228"/>
      <c r="J72" s="228"/>
      <c r="K72" s="228"/>
      <c r="L72" s="228"/>
      <c r="M72" s="228"/>
      <c r="N72" s="228"/>
      <c r="O72" s="228"/>
      <c r="P72" s="242"/>
      <c r="Q72" s="243">
        <f>SUM(Q73+Q78+Q83+Q91+Q92+Q95+Q105+Q109)</f>
        <v>35641200</v>
      </c>
    </row>
    <row r="73" spans="1:17" x14ac:dyDescent="0.15">
      <c r="A73" s="148"/>
      <c r="B73" s="149"/>
      <c r="C73" s="135"/>
      <c r="D73" s="140"/>
      <c r="E73" s="267"/>
      <c r="F73" s="146"/>
      <c r="G73" s="155"/>
      <c r="H73" s="143" t="s">
        <v>146</v>
      </c>
      <c r="I73" s="228"/>
      <c r="J73" s="228"/>
      <c r="K73" s="228"/>
      <c r="L73" s="228"/>
      <c r="M73" s="228"/>
      <c r="N73" s="228"/>
      <c r="O73" s="228"/>
      <c r="P73" s="242"/>
      <c r="Q73" s="243">
        <f>Q74+Q75+Q76+Q77</f>
        <v>0</v>
      </c>
    </row>
    <row r="74" spans="1:17" x14ac:dyDescent="0.15">
      <c r="A74" s="148"/>
      <c r="B74" s="149"/>
      <c r="C74" s="135"/>
      <c r="D74" s="140"/>
      <c r="E74" s="267"/>
      <c r="F74" s="146"/>
      <c r="G74" s="155"/>
      <c r="H74" s="143" t="s">
        <v>147</v>
      </c>
      <c r="I74" s="228">
        <v>0</v>
      </c>
      <c r="J74" s="228" t="s">
        <v>5</v>
      </c>
      <c r="K74" s="228" t="s">
        <v>13</v>
      </c>
      <c r="L74" s="228">
        <v>0</v>
      </c>
      <c r="M74" s="228" t="s">
        <v>136</v>
      </c>
      <c r="N74" s="228"/>
      <c r="O74" s="228"/>
      <c r="P74" s="242"/>
      <c r="Q74" s="243">
        <f>I74*L74</f>
        <v>0</v>
      </c>
    </row>
    <row r="75" spans="1:17" x14ac:dyDescent="0.15">
      <c r="A75" s="148"/>
      <c r="B75" s="149"/>
      <c r="C75" s="135"/>
      <c r="D75" s="140"/>
      <c r="E75" s="267"/>
      <c r="F75" s="146"/>
      <c r="G75" s="155"/>
      <c r="H75" s="143" t="s">
        <v>148</v>
      </c>
      <c r="I75" s="228">
        <v>0</v>
      </c>
      <c r="J75" s="228" t="s">
        <v>5</v>
      </c>
      <c r="K75" s="228" t="s">
        <v>13</v>
      </c>
      <c r="L75" s="228">
        <v>0</v>
      </c>
      <c r="M75" s="228" t="s">
        <v>136</v>
      </c>
      <c r="N75" s="228"/>
      <c r="O75" s="228"/>
      <c r="P75" s="242"/>
      <c r="Q75" s="243">
        <f>I75*L75</f>
        <v>0</v>
      </c>
    </row>
    <row r="76" spans="1:17" x14ac:dyDescent="0.15">
      <c r="A76" s="148"/>
      <c r="B76" s="149"/>
      <c r="C76" s="135"/>
      <c r="D76" s="140"/>
      <c r="E76" s="267"/>
      <c r="F76" s="146"/>
      <c r="G76" s="155"/>
      <c r="H76" s="143" t="s">
        <v>149</v>
      </c>
      <c r="I76" s="228">
        <v>0</v>
      </c>
      <c r="J76" s="228" t="s">
        <v>5</v>
      </c>
      <c r="K76" s="228" t="s">
        <v>13</v>
      </c>
      <c r="L76" s="228">
        <v>0</v>
      </c>
      <c r="M76" s="228" t="s">
        <v>136</v>
      </c>
      <c r="N76" s="228"/>
      <c r="O76" s="228"/>
      <c r="P76" s="242"/>
      <c r="Q76" s="243">
        <f>I76*L76</f>
        <v>0</v>
      </c>
    </row>
    <row r="77" spans="1:17" x14ac:dyDescent="0.15">
      <c r="A77" s="148"/>
      <c r="B77" s="149"/>
      <c r="C77" s="135"/>
      <c r="D77" s="140"/>
      <c r="E77" s="267"/>
      <c r="F77" s="146"/>
      <c r="G77" s="155"/>
      <c r="H77" s="143" t="s">
        <v>162</v>
      </c>
      <c r="I77" s="228">
        <v>0</v>
      </c>
      <c r="J77" s="228" t="s">
        <v>5</v>
      </c>
      <c r="K77" s="228" t="s">
        <v>13</v>
      </c>
      <c r="L77" s="228">
        <v>0</v>
      </c>
      <c r="M77" s="228" t="s">
        <v>119</v>
      </c>
      <c r="N77" s="228"/>
      <c r="O77" s="228"/>
      <c r="P77" s="242"/>
      <c r="Q77" s="243">
        <f>I77*L77</f>
        <v>0</v>
      </c>
    </row>
    <row r="78" spans="1:17" s="257" customFormat="1" x14ac:dyDescent="0.15">
      <c r="A78" s="244"/>
      <c r="B78" s="245"/>
      <c r="C78" s="246"/>
      <c r="D78" s="247"/>
      <c r="E78" s="268"/>
      <c r="F78" s="248"/>
      <c r="G78" s="249"/>
      <c r="H78" s="250" t="s">
        <v>135</v>
      </c>
      <c r="I78" s="269"/>
      <c r="J78" s="269"/>
      <c r="K78" s="269"/>
      <c r="L78" s="269"/>
      <c r="M78" s="269"/>
      <c r="N78" s="269"/>
      <c r="O78" s="269"/>
      <c r="P78" s="270"/>
      <c r="Q78" s="251">
        <f>SUM(Q79:Q82)</f>
        <v>23796000</v>
      </c>
    </row>
    <row r="79" spans="1:17" s="257" customFormat="1" x14ac:dyDescent="0.15">
      <c r="A79" s="244"/>
      <c r="B79" s="245"/>
      <c r="C79" s="246"/>
      <c r="D79" s="247"/>
      <c r="E79" s="268"/>
      <c r="F79" s="248"/>
      <c r="G79" s="254"/>
      <c r="H79" s="258" t="s">
        <v>245</v>
      </c>
      <c r="I79" s="269">
        <v>5000</v>
      </c>
      <c r="J79" s="269" t="s">
        <v>5</v>
      </c>
      <c r="K79" s="269" t="s">
        <v>13</v>
      </c>
      <c r="L79" s="255">
        <v>12</v>
      </c>
      <c r="M79" s="255" t="s">
        <v>119</v>
      </c>
      <c r="N79" s="269" t="s">
        <v>13</v>
      </c>
      <c r="O79" s="269">
        <v>12</v>
      </c>
      <c r="P79" s="270" t="s">
        <v>191</v>
      </c>
      <c r="Q79" s="251">
        <f>I79*L79*O79</f>
        <v>720000</v>
      </c>
    </row>
    <row r="80" spans="1:17" s="257" customFormat="1" x14ac:dyDescent="0.15">
      <c r="A80" s="244"/>
      <c r="B80" s="245"/>
      <c r="C80" s="246"/>
      <c r="D80" s="247"/>
      <c r="E80" s="268"/>
      <c r="F80" s="248"/>
      <c r="G80" s="254"/>
      <c r="H80" s="258" t="s">
        <v>246</v>
      </c>
      <c r="I80" s="269">
        <v>4200</v>
      </c>
      <c r="J80" s="269" t="s">
        <v>5</v>
      </c>
      <c r="K80" s="269" t="s">
        <v>13</v>
      </c>
      <c r="L80" s="269">
        <v>40</v>
      </c>
      <c r="M80" s="270" t="s">
        <v>109</v>
      </c>
      <c r="N80" s="269" t="s">
        <v>13</v>
      </c>
      <c r="O80" s="269">
        <v>57</v>
      </c>
      <c r="P80" s="270" t="s">
        <v>119</v>
      </c>
      <c r="Q80" s="251">
        <f>I80*L80*O80</f>
        <v>9576000</v>
      </c>
    </row>
    <row r="81" spans="1:17" s="257" customFormat="1" x14ac:dyDescent="0.15">
      <c r="A81" s="244"/>
      <c r="B81" s="245"/>
      <c r="C81" s="246"/>
      <c r="D81" s="247"/>
      <c r="E81" s="268"/>
      <c r="F81" s="248"/>
      <c r="G81" s="254"/>
      <c r="H81" s="258" t="s">
        <v>247</v>
      </c>
      <c r="I81" s="269">
        <v>750000</v>
      </c>
      <c r="J81" s="269" t="s">
        <v>5</v>
      </c>
      <c r="K81" s="269" t="s">
        <v>13</v>
      </c>
      <c r="L81" s="269">
        <v>2</v>
      </c>
      <c r="M81" s="270" t="s">
        <v>109</v>
      </c>
      <c r="N81" s="269"/>
      <c r="O81" s="269"/>
      <c r="P81" s="270"/>
      <c r="Q81" s="251">
        <f t="shared" ref="Q81" si="1">I81*L81</f>
        <v>1500000</v>
      </c>
    </row>
    <row r="82" spans="1:17" s="257" customFormat="1" x14ac:dyDescent="0.15">
      <c r="A82" s="244"/>
      <c r="B82" s="245"/>
      <c r="C82" s="246"/>
      <c r="D82" s="247"/>
      <c r="E82" s="268"/>
      <c r="F82" s="248"/>
      <c r="G82" s="254"/>
      <c r="H82" s="250" t="s">
        <v>248</v>
      </c>
      <c r="I82" s="269">
        <v>100000</v>
      </c>
      <c r="J82" s="269" t="s">
        <v>111</v>
      </c>
      <c r="K82" s="269" t="s">
        <v>158</v>
      </c>
      <c r="L82" s="269">
        <v>6</v>
      </c>
      <c r="M82" s="269" t="s">
        <v>191</v>
      </c>
      <c r="N82" s="269" t="s">
        <v>158</v>
      </c>
      <c r="O82" s="269">
        <v>20</v>
      </c>
      <c r="P82" s="270" t="s">
        <v>119</v>
      </c>
      <c r="Q82" s="251">
        <f>I82*L82*O82</f>
        <v>12000000</v>
      </c>
    </row>
    <row r="83" spans="1:17" x14ac:dyDescent="0.15">
      <c r="A83" s="148"/>
      <c r="B83" s="149"/>
      <c r="C83" s="135"/>
      <c r="D83" s="140"/>
      <c r="E83" s="271"/>
      <c r="F83" s="146"/>
      <c r="G83" s="147"/>
      <c r="H83" s="143" t="s">
        <v>137</v>
      </c>
      <c r="I83" s="228"/>
      <c r="J83" s="228"/>
      <c r="K83" s="228"/>
      <c r="L83" s="228"/>
      <c r="M83" s="228"/>
      <c r="N83" s="228"/>
      <c r="O83" s="228"/>
      <c r="P83" s="242"/>
      <c r="Q83" s="243">
        <f>SUM(Q84:Q89)</f>
        <v>2400000</v>
      </c>
    </row>
    <row r="84" spans="1:17" x14ac:dyDescent="0.15">
      <c r="A84" s="244"/>
      <c r="B84" s="245"/>
      <c r="C84" s="246"/>
      <c r="D84" s="247"/>
      <c r="E84" s="247"/>
      <c r="F84" s="248"/>
      <c r="G84" s="272"/>
      <c r="H84" s="250" t="s">
        <v>169</v>
      </c>
      <c r="I84" s="269">
        <v>100000</v>
      </c>
      <c r="J84" s="269" t="s">
        <v>5</v>
      </c>
      <c r="K84" s="269" t="s">
        <v>13</v>
      </c>
      <c r="L84" s="269">
        <v>1</v>
      </c>
      <c r="M84" s="269" t="s">
        <v>134</v>
      </c>
      <c r="N84" s="269" t="s">
        <v>158</v>
      </c>
      <c r="O84" s="269">
        <v>12</v>
      </c>
      <c r="P84" s="270" t="s">
        <v>136</v>
      </c>
      <c r="Q84" s="251">
        <f>I84*L84*O84</f>
        <v>1200000</v>
      </c>
    </row>
    <row r="85" spans="1:17" x14ac:dyDescent="0.15">
      <c r="A85" s="148"/>
      <c r="B85" s="149"/>
      <c r="C85" s="135"/>
      <c r="D85" s="140"/>
      <c r="E85" s="140"/>
      <c r="F85" s="146"/>
      <c r="G85" s="155"/>
      <c r="H85" s="143" t="s">
        <v>192</v>
      </c>
      <c r="I85" s="228">
        <v>0</v>
      </c>
      <c r="J85" s="228" t="s">
        <v>5</v>
      </c>
      <c r="K85" s="228" t="s">
        <v>13</v>
      </c>
      <c r="L85" s="228">
        <v>0</v>
      </c>
      <c r="M85" s="228" t="s">
        <v>134</v>
      </c>
      <c r="N85" s="228" t="s">
        <v>158</v>
      </c>
      <c r="O85" s="228">
        <v>0</v>
      </c>
      <c r="P85" s="242" t="s">
        <v>136</v>
      </c>
      <c r="Q85" s="243">
        <f t="shared" ref="Q85:Q87" si="2">I85*L85*O85</f>
        <v>0</v>
      </c>
    </row>
    <row r="86" spans="1:17" x14ac:dyDescent="0.15">
      <c r="A86" s="148"/>
      <c r="B86" s="149"/>
      <c r="C86" s="135"/>
      <c r="D86" s="140"/>
      <c r="E86" s="140"/>
      <c r="F86" s="146"/>
      <c r="G86" s="232"/>
      <c r="H86" s="143" t="s">
        <v>183</v>
      </c>
      <c r="I86" s="228">
        <v>0</v>
      </c>
      <c r="J86" s="228" t="s">
        <v>5</v>
      </c>
      <c r="K86" s="228" t="s">
        <v>13</v>
      </c>
      <c r="L86" s="228">
        <v>0</v>
      </c>
      <c r="M86" s="228" t="s">
        <v>119</v>
      </c>
      <c r="N86" s="228" t="s">
        <v>13</v>
      </c>
      <c r="O86" s="228">
        <v>0</v>
      </c>
      <c r="P86" s="242" t="s">
        <v>191</v>
      </c>
      <c r="Q86" s="243">
        <f t="shared" si="2"/>
        <v>0</v>
      </c>
    </row>
    <row r="87" spans="1:17" x14ac:dyDescent="0.15">
      <c r="A87" s="148"/>
      <c r="B87" s="149"/>
      <c r="C87" s="135"/>
      <c r="D87" s="140"/>
      <c r="E87" s="140"/>
      <c r="F87" s="146"/>
      <c r="G87" s="167"/>
      <c r="H87" s="143" t="s">
        <v>170</v>
      </c>
      <c r="I87" s="228">
        <v>0</v>
      </c>
      <c r="J87" s="228" t="s">
        <v>111</v>
      </c>
      <c r="K87" s="228" t="s">
        <v>158</v>
      </c>
      <c r="L87" s="228">
        <v>0</v>
      </c>
      <c r="M87" s="228" t="s">
        <v>134</v>
      </c>
      <c r="N87" s="228" t="s">
        <v>13</v>
      </c>
      <c r="O87" s="228">
        <v>0</v>
      </c>
      <c r="P87" s="242" t="s">
        <v>136</v>
      </c>
      <c r="Q87" s="243">
        <f t="shared" si="2"/>
        <v>0</v>
      </c>
    </row>
    <row r="88" spans="1:17" x14ac:dyDescent="0.15">
      <c r="A88" s="148"/>
      <c r="B88" s="149"/>
      <c r="C88" s="135"/>
      <c r="D88" s="140"/>
      <c r="E88" s="267"/>
      <c r="F88" s="146"/>
      <c r="G88" s="155"/>
      <c r="H88" s="143" t="s">
        <v>212</v>
      </c>
      <c r="I88" s="228">
        <v>0</v>
      </c>
      <c r="J88" s="228" t="s">
        <v>5</v>
      </c>
      <c r="K88" s="228" t="s">
        <v>158</v>
      </c>
      <c r="L88" s="228">
        <v>0</v>
      </c>
      <c r="M88" s="228" t="s">
        <v>134</v>
      </c>
      <c r="N88" s="228" t="s">
        <v>13</v>
      </c>
      <c r="O88" s="228">
        <v>0</v>
      </c>
      <c r="P88" s="242" t="s">
        <v>136</v>
      </c>
      <c r="Q88" s="243">
        <f>I88*L88*O88</f>
        <v>0</v>
      </c>
    </row>
    <row r="89" spans="1:17" x14ac:dyDescent="0.15">
      <c r="A89" s="244"/>
      <c r="B89" s="245"/>
      <c r="C89" s="246"/>
      <c r="D89" s="247"/>
      <c r="E89" s="273"/>
      <c r="F89" s="248"/>
      <c r="G89" s="274"/>
      <c r="H89" s="250" t="s">
        <v>249</v>
      </c>
      <c r="I89" s="269">
        <v>100000</v>
      </c>
      <c r="J89" s="269" t="s">
        <v>5</v>
      </c>
      <c r="K89" s="269" t="s">
        <v>13</v>
      </c>
      <c r="L89" s="269">
        <v>1</v>
      </c>
      <c r="M89" s="269" t="s">
        <v>134</v>
      </c>
      <c r="N89" s="269" t="s">
        <v>13</v>
      </c>
      <c r="O89" s="269">
        <v>12</v>
      </c>
      <c r="P89" s="270" t="s">
        <v>191</v>
      </c>
      <c r="Q89" s="251">
        <f t="shared" ref="Q89" si="3">I89*L89*O89</f>
        <v>1200000</v>
      </c>
    </row>
    <row r="90" spans="1:17" x14ac:dyDescent="0.15">
      <c r="A90" s="148"/>
      <c r="B90" s="149"/>
      <c r="C90" s="135"/>
      <c r="D90" s="140"/>
      <c r="E90" s="267"/>
      <c r="F90" s="146"/>
      <c r="G90" s="155"/>
      <c r="H90" s="143"/>
      <c r="I90" s="228"/>
      <c r="J90" s="228"/>
      <c r="K90" s="228"/>
      <c r="L90" s="228"/>
      <c r="M90" s="228"/>
      <c r="N90" s="228"/>
      <c r="O90" s="228"/>
      <c r="P90" s="242"/>
      <c r="Q90" s="243"/>
    </row>
    <row r="91" spans="1:17" x14ac:dyDescent="0.15">
      <c r="A91" s="148"/>
      <c r="B91" s="149"/>
      <c r="C91" s="135"/>
      <c r="D91" s="140"/>
      <c r="E91" s="267"/>
      <c r="F91" s="146"/>
      <c r="G91" s="167"/>
      <c r="H91" s="143" t="s">
        <v>179</v>
      </c>
      <c r="I91" s="228">
        <v>0</v>
      </c>
      <c r="J91" s="228" t="s">
        <v>111</v>
      </c>
      <c r="K91" s="228" t="s">
        <v>158</v>
      </c>
      <c r="L91" s="228">
        <v>10</v>
      </c>
      <c r="M91" s="228" t="s">
        <v>109</v>
      </c>
      <c r="N91" s="228" t="s">
        <v>13</v>
      </c>
      <c r="O91" s="228"/>
      <c r="P91" s="242"/>
      <c r="Q91" s="243">
        <f>I91*L91</f>
        <v>0</v>
      </c>
    </row>
    <row r="92" spans="1:17" x14ac:dyDescent="0.15">
      <c r="A92" s="148"/>
      <c r="B92" s="165"/>
      <c r="C92" s="135"/>
      <c r="D92" s="140"/>
      <c r="E92" s="140"/>
      <c r="F92" s="146"/>
      <c r="G92" s="155"/>
      <c r="H92" s="143" t="s">
        <v>166</v>
      </c>
      <c r="I92" s="228"/>
      <c r="J92" s="228"/>
      <c r="K92" s="228"/>
      <c r="L92" s="228"/>
      <c r="M92" s="228"/>
      <c r="N92" s="228"/>
      <c r="O92" s="228"/>
      <c r="P92" s="242"/>
      <c r="Q92" s="243">
        <f>Q93+Q94</f>
        <v>400000</v>
      </c>
    </row>
    <row r="93" spans="1:17" x14ac:dyDescent="0.15">
      <c r="A93" s="148"/>
      <c r="B93" s="149"/>
      <c r="C93" s="135"/>
      <c r="D93" s="140"/>
      <c r="E93" s="267"/>
      <c r="F93" s="146"/>
      <c r="G93" s="155"/>
      <c r="H93" s="143" t="s">
        <v>167</v>
      </c>
      <c r="I93" s="228">
        <v>0</v>
      </c>
      <c r="J93" s="228" t="s">
        <v>5</v>
      </c>
      <c r="K93" s="228" t="s">
        <v>13</v>
      </c>
      <c r="L93" s="228">
        <v>0</v>
      </c>
      <c r="M93" s="228" t="s">
        <v>119</v>
      </c>
      <c r="N93" s="228" t="s">
        <v>13</v>
      </c>
      <c r="O93" s="228">
        <v>0</v>
      </c>
      <c r="P93" s="242" t="s">
        <v>109</v>
      </c>
      <c r="Q93" s="243">
        <f>I93*L93*O93</f>
        <v>0</v>
      </c>
    </row>
    <row r="94" spans="1:17" x14ac:dyDescent="0.15">
      <c r="A94" s="148"/>
      <c r="B94" s="149"/>
      <c r="C94" s="135"/>
      <c r="D94" s="140"/>
      <c r="E94" s="267"/>
      <c r="F94" s="146"/>
      <c r="G94" s="155"/>
      <c r="H94" s="143" t="s">
        <v>168</v>
      </c>
      <c r="I94" s="228">
        <v>10000</v>
      </c>
      <c r="J94" s="228" t="s">
        <v>5</v>
      </c>
      <c r="K94" s="228" t="s">
        <v>13</v>
      </c>
      <c r="L94" s="228">
        <v>10</v>
      </c>
      <c r="M94" s="228" t="s">
        <v>119</v>
      </c>
      <c r="N94" s="228" t="s">
        <v>13</v>
      </c>
      <c r="O94" s="228">
        <v>4</v>
      </c>
      <c r="P94" s="242" t="s">
        <v>109</v>
      </c>
      <c r="Q94" s="243">
        <f>I94*L94*O94</f>
        <v>400000</v>
      </c>
    </row>
    <row r="95" spans="1:17" x14ac:dyDescent="0.15">
      <c r="A95" s="148"/>
      <c r="B95" s="149"/>
      <c r="C95" s="135"/>
      <c r="D95" s="140"/>
      <c r="E95" s="271"/>
      <c r="F95" s="146"/>
      <c r="G95" s="147"/>
      <c r="H95" s="143" t="s">
        <v>138</v>
      </c>
      <c r="I95" s="228"/>
      <c r="J95" s="228"/>
      <c r="K95" s="228"/>
      <c r="L95" s="228"/>
      <c r="M95" s="228"/>
      <c r="N95" s="228"/>
      <c r="O95" s="228"/>
      <c r="P95" s="242"/>
      <c r="Q95" s="243">
        <f>Q96+Q97+Q98+Q99+Q100+Q101</f>
        <v>2445200</v>
      </c>
    </row>
    <row r="96" spans="1:17" x14ac:dyDescent="0.15">
      <c r="A96" s="148"/>
      <c r="B96" s="149"/>
      <c r="C96" s="135"/>
      <c r="D96" s="140"/>
      <c r="E96" s="271"/>
      <c r="F96" s="146"/>
      <c r="G96" s="147"/>
      <c r="H96" s="143" t="s">
        <v>139</v>
      </c>
      <c r="I96" s="228">
        <v>0</v>
      </c>
      <c r="J96" s="228" t="s">
        <v>111</v>
      </c>
      <c r="K96" s="228" t="s">
        <v>13</v>
      </c>
      <c r="L96" s="228">
        <v>2</v>
      </c>
      <c r="M96" s="228" t="s">
        <v>109</v>
      </c>
      <c r="N96" s="228"/>
      <c r="O96" s="228"/>
      <c r="P96" s="242"/>
      <c r="Q96" s="243">
        <f t="shared" ref="Q96:Q100" si="4">I96*L96</f>
        <v>0</v>
      </c>
    </row>
    <row r="97" spans="1:17" x14ac:dyDescent="0.15">
      <c r="A97" s="148"/>
      <c r="B97" s="149"/>
      <c r="C97" s="135"/>
      <c r="D97" s="140"/>
      <c r="E97" s="271"/>
      <c r="F97" s="146"/>
      <c r="G97" s="147"/>
      <c r="H97" s="143" t="s">
        <v>140</v>
      </c>
      <c r="I97" s="228">
        <v>200000</v>
      </c>
      <c r="J97" s="228" t="s">
        <v>111</v>
      </c>
      <c r="K97" s="228" t="s">
        <v>13</v>
      </c>
      <c r="L97" s="228">
        <v>2</v>
      </c>
      <c r="M97" s="228" t="s">
        <v>109</v>
      </c>
      <c r="N97" s="228"/>
      <c r="O97" s="228"/>
      <c r="P97" s="242"/>
      <c r="Q97" s="243">
        <f t="shared" si="4"/>
        <v>400000</v>
      </c>
    </row>
    <row r="98" spans="1:17" x14ac:dyDescent="0.15">
      <c r="A98" s="148"/>
      <c r="B98" s="149"/>
      <c r="C98" s="135"/>
      <c r="D98" s="140"/>
      <c r="E98" s="140"/>
      <c r="F98" s="146"/>
      <c r="G98" s="155"/>
      <c r="H98" s="143" t="s">
        <v>141</v>
      </c>
      <c r="I98" s="228">
        <v>70000</v>
      </c>
      <c r="J98" s="228" t="s">
        <v>111</v>
      </c>
      <c r="K98" s="228" t="s">
        <v>13</v>
      </c>
      <c r="L98" s="228">
        <v>2</v>
      </c>
      <c r="M98" s="228" t="s">
        <v>109</v>
      </c>
      <c r="N98" s="228"/>
      <c r="O98" s="228"/>
      <c r="P98" s="242"/>
      <c r="Q98" s="243">
        <f t="shared" si="4"/>
        <v>140000</v>
      </c>
    </row>
    <row r="99" spans="1:17" x14ac:dyDescent="0.15">
      <c r="A99" s="148"/>
      <c r="B99" s="149"/>
      <c r="C99" s="135"/>
      <c r="D99" s="140"/>
      <c r="E99" s="140"/>
      <c r="F99" s="146"/>
      <c r="G99" s="167"/>
      <c r="H99" s="143" t="s">
        <v>195</v>
      </c>
      <c r="I99" s="228">
        <v>54600</v>
      </c>
      <c r="J99" s="228" t="s">
        <v>111</v>
      </c>
      <c r="K99" s="228" t="s">
        <v>158</v>
      </c>
      <c r="L99" s="228">
        <v>12</v>
      </c>
      <c r="M99" s="228" t="s">
        <v>107</v>
      </c>
      <c r="N99" s="228"/>
      <c r="O99" s="228"/>
      <c r="P99" s="242"/>
      <c r="Q99" s="243">
        <f t="shared" si="4"/>
        <v>655200</v>
      </c>
    </row>
    <row r="100" spans="1:17" x14ac:dyDescent="0.15">
      <c r="A100" s="148"/>
      <c r="B100" s="241"/>
      <c r="C100" s="135"/>
      <c r="D100" s="140"/>
      <c r="E100" s="140"/>
      <c r="F100" s="146"/>
      <c r="G100" s="232"/>
      <c r="H100" s="143" t="s">
        <v>194</v>
      </c>
      <c r="I100" s="228">
        <v>0</v>
      </c>
      <c r="J100" s="228" t="s">
        <v>111</v>
      </c>
      <c r="K100" s="228" t="s">
        <v>158</v>
      </c>
      <c r="L100" s="228">
        <v>0</v>
      </c>
      <c r="M100" s="228" t="s">
        <v>109</v>
      </c>
      <c r="N100" s="228"/>
      <c r="O100" s="228"/>
      <c r="P100" s="242"/>
      <c r="Q100" s="243">
        <f t="shared" si="4"/>
        <v>0</v>
      </c>
    </row>
    <row r="101" spans="1:17" x14ac:dyDescent="0.15">
      <c r="A101" s="148"/>
      <c r="B101" s="241"/>
      <c r="C101" s="135"/>
      <c r="D101" s="140"/>
      <c r="E101" s="140"/>
      <c r="F101" s="146"/>
      <c r="G101" s="155"/>
      <c r="H101" s="143" t="s">
        <v>238</v>
      </c>
      <c r="I101" s="228"/>
      <c r="J101" s="228"/>
      <c r="K101" s="228"/>
      <c r="L101" s="228"/>
      <c r="M101" s="228"/>
      <c r="N101" s="228"/>
      <c r="O101" s="228"/>
      <c r="P101" s="242"/>
      <c r="Q101" s="243">
        <f>Q102</f>
        <v>1250000</v>
      </c>
    </row>
    <row r="102" spans="1:17" x14ac:dyDescent="0.15">
      <c r="A102" s="148"/>
      <c r="B102" s="241"/>
      <c r="C102" s="135"/>
      <c r="D102" s="140"/>
      <c r="E102" s="140"/>
      <c r="F102" s="146"/>
      <c r="G102" s="155"/>
      <c r="H102" s="143" t="s">
        <v>239</v>
      </c>
      <c r="I102" s="228">
        <v>250000</v>
      </c>
      <c r="J102" s="228" t="s">
        <v>111</v>
      </c>
      <c r="K102" s="228" t="s">
        <v>13</v>
      </c>
      <c r="L102" s="228">
        <v>5</v>
      </c>
      <c r="M102" s="228" t="s">
        <v>109</v>
      </c>
      <c r="N102" s="228"/>
      <c r="O102" s="228"/>
      <c r="P102" s="242"/>
      <c r="Q102" s="243">
        <f t="shared" ref="Q102" si="5">I102*L102</f>
        <v>1250000</v>
      </c>
    </row>
    <row r="103" spans="1:17" x14ac:dyDescent="0.15">
      <c r="A103" s="148"/>
      <c r="B103" s="241"/>
      <c r="C103" s="135"/>
      <c r="D103" s="140"/>
      <c r="E103" s="140"/>
      <c r="F103" s="146"/>
      <c r="G103" s="155"/>
      <c r="H103" s="143" t="s">
        <v>243</v>
      </c>
      <c r="I103" s="228"/>
      <c r="J103" s="228"/>
      <c r="K103" s="228"/>
      <c r="L103" s="228"/>
      <c r="M103" s="228"/>
      <c r="N103" s="228"/>
      <c r="O103" s="228"/>
      <c r="P103" s="242"/>
      <c r="Q103" s="243">
        <f>Q104+Q105</f>
        <v>12000000</v>
      </c>
    </row>
    <row r="104" spans="1:17" x14ac:dyDescent="0.15">
      <c r="A104" s="148"/>
      <c r="B104" s="241"/>
      <c r="C104" s="135"/>
      <c r="D104" s="140"/>
      <c r="E104" s="140"/>
      <c r="F104" s="146"/>
      <c r="G104" s="155"/>
      <c r="H104" s="143" t="s">
        <v>244</v>
      </c>
      <c r="I104" s="228">
        <v>6000000</v>
      </c>
      <c r="J104" s="228" t="s">
        <v>5</v>
      </c>
      <c r="K104" s="228" t="s">
        <v>13</v>
      </c>
      <c r="L104" s="228">
        <v>1</v>
      </c>
      <c r="M104" s="228" t="s">
        <v>109</v>
      </c>
      <c r="N104" s="228"/>
      <c r="O104" s="228"/>
      <c r="P104" s="242"/>
      <c r="Q104" s="243">
        <f>I104*L104</f>
        <v>6000000</v>
      </c>
    </row>
    <row r="105" spans="1:17" x14ac:dyDescent="0.15">
      <c r="A105" s="148"/>
      <c r="B105" s="241"/>
      <c r="C105" s="135"/>
      <c r="D105" s="140"/>
      <c r="E105" s="140"/>
      <c r="F105" s="146"/>
      <c r="G105" s="155"/>
      <c r="H105" s="143" t="s">
        <v>163</v>
      </c>
      <c r="I105" s="228">
        <v>6000000</v>
      </c>
      <c r="J105" s="228" t="s">
        <v>5</v>
      </c>
      <c r="K105" s="228" t="s">
        <v>13</v>
      </c>
      <c r="L105" s="228">
        <v>1</v>
      </c>
      <c r="M105" s="228" t="s">
        <v>109</v>
      </c>
      <c r="N105" s="228"/>
      <c r="O105" s="228"/>
      <c r="P105" s="242"/>
      <c r="Q105" s="243">
        <f>I105*L105</f>
        <v>6000000</v>
      </c>
    </row>
    <row r="106" spans="1:17" x14ac:dyDescent="0.15">
      <c r="A106" s="148"/>
      <c r="B106" s="241"/>
      <c r="C106" s="135"/>
      <c r="D106" s="140"/>
      <c r="E106" s="271"/>
      <c r="F106" s="146"/>
      <c r="G106" s="147"/>
      <c r="H106" s="143" t="s">
        <v>76</v>
      </c>
      <c r="I106" s="228">
        <v>100000</v>
      </c>
      <c r="J106" s="229" t="s">
        <v>5</v>
      </c>
      <c r="K106" s="228" t="s">
        <v>13</v>
      </c>
      <c r="L106" s="228"/>
      <c r="M106" s="229"/>
      <c r="N106" s="228"/>
      <c r="O106" s="228">
        <v>2</v>
      </c>
      <c r="P106" s="230" t="s">
        <v>14</v>
      </c>
      <c r="Q106" s="231">
        <f>I106*O106</f>
        <v>200000</v>
      </c>
    </row>
    <row r="107" spans="1:17" x14ac:dyDescent="0.15">
      <c r="A107" s="148"/>
      <c r="B107" s="241"/>
      <c r="C107" s="135"/>
      <c r="D107" s="140"/>
      <c r="E107" s="271"/>
      <c r="F107" s="146"/>
      <c r="G107" s="147"/>
      <c r="H107" s="143" t="s">
        <v>78</v>
      </c>
      <c r="I107" s="228">
        <v>150000</v>
      </c>
      <c r="J107" s="229" t="s">
        <v>5</v>
      </c>
      <c r="K107" s="228" t="s">
        <v>13</v>
      </c>
      <c r="L107" s="228"/>
      <c r="M107" s="229"/>
      <c r="N107" s="228"/>
      <c r="O107" s="228">
        <v>2</v>
      </c>
      <c r="P107" s="230" t="s">
        <v>14</v>
      </c>
      <c r="Q107" s="231">
        <f>I107*O107</f>
        <v>300000</v>
      </c>
    </row>
    <row r="108" spans="1:17" x14ac:dyDescent="0.15">
      <c r="A108" s="148"/>
      <c r="B108" s="149"/>
      <c r="C108" s="135"/>
      <c r="D108" s="140"/>
      <c r="E108" s="271"/>
      <c r="F108" s="146"/>
      <c r="G108" s="147"/>
      <c r="H108" s="143" t="s">
        <v>92</v>
      </c>
      <c r="I108" s="228">
        <v>0</v>
      </c>
      <c r="J108" s="229" t="s">
        <v>5</v>
      </c>
      <c r="K108" s="228" t="s">
        <v>13</v>
      </c>
      <c r="L108" s="228"/>
      <c r="M108" s="229"/>
      <c r="N108" s="228"/>
      <c r="O108" s="228">
        <v>0</v>
      </c>
      <c r="P108" s="230" t="s">
        <v>109</v>
      </c>
      <c r="Q108" s="231">
        <f>I108*O108</f>
        <v>0</v>
      </c>
    </row>
    <row r="109" spans="1:17" x14ac:dyDescent="0.15">
      <c r="A109" s="157"/>
      <c r="B109" s="212"/>
      <c r="C109" s="168"/>
      <c r="D109" s="158"/>
      <c r="E109" s="158"/>
      <c r="F109" s="159"/>
      <c r="G109" s="160"/>
      <c r="H109" s="275" t="s">
        <v>145</v>
      </c>
      <c r="I109" s="276"/>
      <c r="J109" s="277"/>
      <c r="K109" s="276"/>
      <c r="L109" s="276"/>
      <c r="M109" s="277"/>
      <c r="N109" s="276"/>
      <c r="O109" s="276"/>
      <c r="P109" s="278"/>
      <c r="Q109" s="279">
        <f>Q110</f>
        <v>600000</v>
      </c>
    </row>
    <row r="110" spans="1:17" x14ac:dyDescent="0.15">
      <c r="A110" s="221"/>
      <c r="B110" s="222"/>
      <c r="C110" s="223"/>
      <c r="D110" s="224"/>
      <c r="E110" s="224"/>
      <c r="F110" s="225"/>
      <c r="G110" s="226"/>
      <c r="H110" s="280" t="s">
        <v>164</v>
      </c>
      <c r="I110" s="281">
        <v>100000</v>
      </c>
      <c r="J110" s="282" t="s">
        <v>5</v>
      </c>
      <c r="K110" s="281" t="s">
        <v>13</v>
      </c>
      <c r="L110" s="281"/>
      <c r="M110" s="282"/>
      <c r="N110" s="281"/>
      <c r="O110" s="281">
        <v>6</v>
      </c>
      <c r="P110" s="283" t="s">
        <v>109</v>
      </c>
      <c r="Q110" s="284">
        <f>I110*O110</f>
        <v>600000</v>
      </c>
    </row>
  </sheetData>
  <mergeCells count="2">
    <mergeCell ref="A70:C70"/>
    <mergeCell ref="B71:C71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0"/>
  <sheetViews>
    <sheetView view="pageBreakPreview" zoomScaleSheetLayoutView="100" workbookViewId="0">
      <selection activeCell="A6" sqref="A6"/>
    </sheetView>
  </sheetViews>
  <sheetFormatPr defaultRowHeight="13.5" x14ac:dyDescent="0.15"/>
  <cols>
    <col min="1" max="1" width="76" customWidth="1"/>
  </cols>
  <sheetData>
    <row r="1" spans="1:1" ht="30" customHeight="1" x14ac:dyDescent="0.3">
      <c r="A1" s="38" t="s">
        <v>69</v>
      </c>
    </row>
    <row r="2" spans="1:1" ht="30" customHeight="1" x14ac:dyDescent="0.15">
      <c r="A2" s="39"/>
    </row>
    <row r="3" spans="1:1" ht="42.75" customHeight="1" x14ac:dyDescent="0.15">
      <c r="A3" s="40" t="s">
        <v>267</v>
      </c>
    </row>
    <row r="4" spans="1:1" ht="30" customHeight="1" x14ac:dyDescent="0.15">
      <c r="A4" s="40"/>
    </row>
    <row r="5" spans="1:1" ht="30" customHeight="1" x14ac:dyDescent="0.15">
      <c r="A5" s="40" t="s">
        <v>266</v>
      </c>
    </row>
    <row r="6" spans="1:1" ht="30" customHeight="1" x14ac:dyDescent="0.15">
      <c r="A6" s="40"/>
    </row>
    <row r="7" spans="1:1" ht="30" customHeight="1" x14ac:dyDescent="0.15">
      <c r="A7" s="103" t="s">
        <v>0</v>
      </c>
    </row>
    <row r="8" spans="1:1" ht="30" customHeight="1" x14ac:dyDescent="0.15">
      <c r="A8" s="40"/>
    </row>
    <row r="9" spans="1:1" ht="30" customHeight="1" x14ac:dyDescent="0.15">
      <c r="A9" s="40" t="s">
        <v>1</v>
      </c>
    </row>
    <row r="10" spans="1:1" ht="30" customHeight="1" x14ac:dyDescent="0.15">
      <c r="A10" s="40" t="s">
        <v>36</v>
      </c>
    </row>
    <row r="11" spans="1:1" ht="30" customHeight="1" x14ac:dyDescent="0.15">
      <c r="A11" s="40"/>
    </row>
    <row r="12" spans="1:1" ht="30" customHeight="1" x14ac:dyDescent="0.15">
      <c r="A12" s="40" t="s">
        <v>151</v>
      </c>
    </row>
    <row r="13" spans="1:1" ht="30" customHeight="1" x14ac:dyDescent="0.15">
      <c r="A13" s="40" t="s">
        <v>91</v>
      </c>
    </row>
    <row r="14" spans="1:1" ht="30" customHeight="1" x14ac:dyDescent="0.15">
      <c r="A14" s="40"/>
    </row>
    <row r="15" spans="1:1" ht="30" customHeight="1" x14ac:dyDescent="0.15">
      <c r="A15" s="40" t="s">
        <v>2</v>
      </c>
    </row>
    <row r="16" spans="1:1" ht="30" customHeight="1" x14ac:dyDescent="0.15">
      <c r="A16" s="40" t="s">
        <v>82</v>
      </c>
    </row>
    <row r="17" spans="1:1" ht="30" customHeight="1" x14ac:dyDescent="0.15">
      <c r="A17" s="40"/>
    </row>
    <row r="18" spans="1:1" ht="30" customHeight="1" x14ac:dyDescent="0.15">
      <c r="A18" s="40" t="s">
        <v>3</v>
      </c>
    </row>
    <row r="19" spans="1:1" ht="30" customHeight="1" x14ac:dyDescent="0.15">
      <c r="A19" s="39" t="s">
        <v>90</v>
      </c>
    </row>
    <row r="20" spans="1:1" ht="14.25" x14ac:dyDescent="0.15">
      <c r="A20" s="31"/>
    </row>
    <row r="21" spans="1:1" ht="14.25" x14ac:dyDescent="0.15">
      <c r="A21" s="32"/>
    </row>
    <row r="22" spans="1:1" ht="20.25" x14ac:dyDescent="0.25">
      <c r="A22" s="33"/>
    </row>
    <row r="70" spans="1:17" x14ac:dyDescent="0.15">
      <c r="A70" s="458" t="s">
        <v>17</v>
      </c>
      <c r="B70" s="458"/>
      <c r="C70" s="458"/>
      <c r="D70" s="172">
        <f>D71</f>
        <v>58451680</v>
      </c>
      <c r="E70" s="172">
        <f>E71</f>
        <v>35641200</v>
      </c>
      <c r="F70" s="129">
        <f t="shared" ref="F70:F72" si="0">E70-D70</f>
        <v>-22810480</v>
      </c>
      <c r="G70" s="170">
        <f>E70/D70*100</f>
        <v>60.975492919963983</v>
      </c>
      <c r="H70" s="259"/>
      <c r="I70" s="260"/>
      <c r="J70" s="261"/>
      <c r="K70" s="260"/>
      <c r="L70" s="260"/>
      <c r="M70" s="261"/>
      <c r="N70" s="260"/>
      <c r="O70" s="260"/>
      <c r="P70" s="262"/>
      <c r="Q70" s="263"/>
    </row>
    <row r="71" spans="1:17" x14ac:dyDescent="0.15">
      <c r="A71" s="148"/>
      <c r="B71" s="459" t="s">
        <v>97</v>
      </c>
      <c r="C71" s="459"/>
      <c r="D71" s="152">
        <f>D72</f>
        <v>58451680</v>
      </c>
      <c r="E71" s="152">
        <f>E72</f>
        <v>35641200</v>
      </c>
      <c r="F71" s="132">
        <f t="shared" si="0"/>
        <v>-22810480</v>
      </c>
      <c r="G71" s="164">
        <f>E71/D71*100</f>
        <v>60.975492919963983</v>
      </c>
      <c r="H71" s="259"/>
      <c r="I71" s="264"/>
      <c r="J71" s="265"/>
      <c r="K71" s="264"/>
      <c r="L71" s="264"/>
      <c r="M71" s="265"/>
      <c r="N71" s="264"/>
      <c r="O71" s="260"/>
      <c r="P71" s="262"/>
      <c r="Q71" s="266"/>
    </row>
    <row r="72" spans="1:17" x14ac:dyDescent="0.15">
      <c r="A72" s="148"/>
      <c r="B72" s="149"/>
      <c r="C72" s="135" t="s">
        <v>98</v>
      </c>
      <c r="D72" s="136">
        <v>58451680</v>
      </c>
      <c r="E72" s="136">
        <f>Q72</f>
        <v>35641200</v>
      </c>
      <c r="F72" s="137">
        <f t="shared" si="0"/>
        <v>-22810480</v>
      </c>
      <c r="G72" s="138">
        <f>E72/D72*100</f>
        <v>60.975492919963983</v>
      </c>
      <c r="H72" s="143" t="s">
        <v>98</v>
      </c>
      <c r="I72" s="228"/>
      <c r="J72" s="228"/>
      <c r="K72" s="228"/>
      <c r="L72" s="228"/>
      <c r="M72" s="228"/>
      <c r="N72" s="228"/>
      <c r="O72" s="228"/>
      <c r="P72" s="242"/>
      <c r="Q72" s="243">
        <f>SUM(Q73+Q78+Q83+Q91+Q92+Q95+Q105+Q109)</f>
        <v>35641200</v>
      </c>
    </row>
    <row r="73" spans="1:17" x14ac:dyDescent="0.15">
      <c r="A73" s="148"/>
      <c r="B73" s="149"/>
      <c r="C73" s="135"/>
      <c r="D73" s="140"/>
      <c r="E73" s="267"/>
      <c r="F73" s="146"/>
      <c r="G73" s="155"/>
      <c r="H73" s="143" t="s">
        <v>146</v>
      </c>
      <c r="I73" s="228"/>
      <c r="J73" s="228"/>
      <c r="K73" s="228"/>
      <c r="L73" s="228"/>
      <c r="M73" s="228"/>
      <c r="N73" s="228"/>
      <c r="O73" s="228"/>
      <c r="P73" s="242"/>
      <c r="Q73" s="243">
        <f>Q74+Q75+Q76+Q77</f>
        <v>0</v>
      </c>
    </row>
    <row r="74" spans="1:17" x14ac:dyDescent="0.15">
      <c r="A74" s="148"/>
      <c r="B74" s="149"/>
      <c r="C74" s="135"/>
      <c r="D74" s="140"/>
      <c r="E74" s="267"/>
      <c r="F74" s="146"/>
      <c r="G74" s="155"/>
      <c r="H74" s="143" t="s">
        <v>147</v>
      </c>
      <c r="I74" s="228">
        <v>0</v>
      </c>
      <c r="J74" s="228" t="s">
        <v>5</v>
      </c>
      <c r="K74" s="228" t="s">
        <v>13</v>
      </c>
      <c r="L74" s="228">
        <v>0</v>
      </c>
      <c r="M74" s="228" t="s">
        <v>136</v>
      </c>
      <c r="N74" s="228"/>
      <c r="O74" s="228"/>
      <c r="P74" s="242"/>
      <c r="Q74" s="243">
        <f>I74*L74</f>
        <v>0</v>
      </c>
    </row>
    <row r="75" spans="1:17" x14ac:dyDescent="0.15">
      <c r="A75" s="148"/>
      <c r="B75" s="149"/>
      <c r="C75" s="135"/>
      <c r="D75" s="140"/>
      <c r="E75" s="267"/>
      <c r="F75" s="146"/>
      <c r="G75" s="155"/>
      <c r="H75" s="143" t="s">
        <v>148</v>
      </c>
      <c r="I75" s="228">
        <v>0</v>
      </c>
      <c r="J75" s="228" t="s">
        <v>5</v>
      </c>
      <c r="K75" s="228" t="s">
        <v>13</v>
      </c>
      <c r="L75" s="228">
        <v>0</v>
      </c>
      <c r="M75" s="228" t="s">
        <v>136</v>
      </c>
      <c r="N75" s="228"/>
      <c r="O75" s="228"/>
      <c r="P75" s="242"/>
      <c r="Q75" s="243">
        <f>I75*L75</f>
        <v>0</v>
      </c>
    </row>
    <row r="76" spans="1:17" x14ac:dyDescent="0.15">
      <c r="A76" s="148"/>
      <c r="B76" s="149"/>
      <c r="C76" s="135"/>
      <c r="D76" s="140"/>
      <c r="E76" s="267"/>
      <c r="F76" s="146"/>
      <c r="G76" s="155"/>
      <c r="H76" s="143" t="s">
        <v>149</v>
      </c>
      <c r="I76" s="228">
        <v>0</v>
      </c>
      <c r="J76" s="228" t="s">
        <v>5</v>
      </c>
      <c r="K76" s="228" t="s">
        <v>13</v>
      </c>
      <c r="L76" s="228">
        <v>0</v>
      </c>
      <c r="M76" s="228" t="s">
        <v>136</v>
      </c>
      <c r="N76" s="228"/>
      <c r="O76" s="228"/>
      <c r="P76" s="242"/>
      <c r="Q76" s="243">
        <f>I76*L76</f>
        <v>0</v>
      </c>
    </row>
    <row r="77" spans="1:17" x14ac:dyDescent="0.15">
      <c r="A77" s="148"/>
      <c r="B77" s="149"/>
      <c r="C77" s="135"/>
      <c r="D77" s="140"/>
      <c r="E77" s="267"/>
      <c r="F77" s="146"/>
      <c r="G77" s="155"/>
      <c r="H77" s="143" t="s">
        <v>162</v>
      </c>
      <c r="I77" s="228">
        <v>0</v>
      </c>
      <c r="J77" s="228" t="s">
        <v>5</v>
      </c>
      <c r="K77" s="228" t="s">
        <v>13</v>
      </c>
      <c r="L77" s="228">
        <v>0</v>
      </c>
      <c r="M77" s="228" t="s">
        <v>119</v>
      </c>
      <c r="N77" s="228"/>
      <c r="O77" s="228"/>
      <c r="P77" s="242"/>
      <c r="Q77" s="243">
        <f>I77*L77</f>
        <v>0</v>
      </c>
    </row>
    <row r="78" spans="1:17" s="257" customFormat="1" x14ac:dyDescent="0.15">
      <c r="A78" s="244"/>
      <c r="B78" s="245"/>
      <c r="C78" s="246"/>
      <c r="D78" s="247"/>
      <c r="E78" s="268"/>
      <c r="F78" s="248"/>
      <c r="G78" s="249"/>
      <c r="H78" s="250" t="s">
        <v>135</v>
      </c>
      <c r="I78" s="269"/>
      <c r="J78" s="269"/>
      <c r="K78" s="269"/>
      <c r="L78" s="269"/>
      <c r="M78" s="269"/>
      <c r="N78" s="269"/>
      <c r="O78" s="269"/>
      <c r="P78" s="270"/>
      <c r="Q78" s="251">
        <f>SUM(Q79:Q82)</f>
        <v>23796000</v>
      </c>
    </row>
    <row r="79" spans="1:17" s="257" customFormat="1" x14ac:dyDescent="0.15">
      <c r="A79" s="244"/>
      <c r="B79" s="245"/>
      <c r="C79" s="246"/>
      <c r="D79" s="247"/>
      <c r="E79" s="268"/>
      <c r="F79" s="248"/>
      <c r="G79" s="254"/>
      <c r="H79" s="258" t="s">
        <v>245</v>
      </c>
      <c r="I79" s="269">
        <v>5000</v>
      </c>
      <c r="J79" s="269" t="s">
        <v>5</v>
      </c>
      <c r="K79" s="269" t="s">
        <v>13</v>
      </c>
      <c r="L79" s="255">
        <v>12</v>
      </c>
      <c r="M79" s="255" t="s">
        <v>119</v>
      </c>
      <c r="N79" s="269" t="s">
        <v>13</v>
      </c>
      <c r="O79" s="269">
        <v>12</v>
      </c>
      <c r="P79" s="270" t="s">
        <v>191</v>
      </c>
      <c r="Q79" s="251">
        <f>I79*L79*O79</f>
        <v>720000</v>
      </c>
    </row>
    <row r="80" spans="1:17" s="257" customFormat="1" x14ac:dyDescent="0.15">
      <c r="A80" s="244"/>
      <c r="B80" s="245"/>
      <c r="C80" s="246"/>
      <c r="D80" s="247"/>
      <c r="E80" s="268"/>
      <c r="F80" s="248"/>
      <c r="G80" s="254"/>
      <c r="H80" s="258" t="s">
        <v>246</v>
      </c>
      <c r="I80" s="269">
        <v>4200</v>
      </c>
      <c r="J80" s="269" t="s">
        <v>5</v>
      </c>
      <c r="K80" s="269" t="s">
        <v>13</v>
      </c>
      <c r="L80" s="269">
        <v>40</v>
      </c>
      <c r="M80" s="270" t="s">
        <v>109</v>
      </c>
      <c r="N80" s="269" t="s">
        <v>13</v>
      </c>
      <c r="O80" s="269">
        <v>57</v>
      </c>
      <c r="P80" s="270" t="s">
        <v>119</v>
      </c>
      <c r="Q80" s="251">
        <f>I80*L80*O80</f>
        <v>9576000</v>
      </c>
    </row>
    <row r="81" spans="1:17" s="257" customFormat="1" x14ac:dyDescent="0.15">
      <c r="A81" s="244"/>
      <c r="B81" s="245"/>
      <c r="C81" s="246"/>
      <c r="D81" s="247"/>
      <c r="E81" s="268"/>
      <c r="F81" s="248"/>
      <c r="G81" s="254"/>
      <c r="H81" s="258" t="s">
        <v>247</v>
      </c>
      <c r="I81" s="269">
        <v>750000</v>
      </c>
      <c r="J81" s="269" t="s">
        <v>5</v>
      </c>
      <c r="K81" s="269" t="s">
        <v>13</v>
      </c>
      <c r="L81" s="269">
        <v>2</v>
      </c>
      <c r="M81" s="270" t="s">
        <v>109</v>
      </c>
      <c r="N81" s="269"/>
      <c r="O81" s="269"/>
      <c r="P81" s="270"/>
      <c r="Q81" s="251">
        <f t="shared" ref="Q81" si="1">I81*L81</f>
        <v>1500000</v>
      </c>
    </row>
    <row r="82" spans="1:17" s="257" customFormat="1" x14ac:dyDescent="0.15">
      <c r="A82" s="244"/>
      <c r="B82" s="245"/>
      <c r="C82" s="246"/>
      <c r="D82" s="247"/>
      <c r="E82" s="268"/>
      <c r="F82" s="248"/>
      <c r="G82" s="254"/>
      <c r="H82" s="250" t="s">
        <v>248</v>
      </c>
      <c r="I82" s="269">
        <v>100000</v>
      </c>
      <c r="J82" s="269" t="s">
        <v>111</v>
      </c>
      <c r="K82" s="269" t="s">
        <v>158</v>
      </c>
      <c r="L82" s="269">
        <v>6</v>
      </c>
      <c r="M82" s="269" t="s">
        <v>191</v>
      </c>
      <c r="N82" s="269" t="s">
        <v>158</v>
      </c>
      <c r="O82" s="269">
        <v>20</v>
      </c>
      <c r="P82" s="270" t="s">
        <v>119</v>
      </c>
      <c r="Q82" s="251">
        <f>I82*L82*O82</f>
        <v>12000000</v>
      </c>
    </row>
    <row r="83" spans="1:17" x14ac:dyDescent="0.15">
      <c r="A83" s="148"/>
      <c r="B83" s="149"/>
      <c r="C83" s="135"/>
      <c r="D83" s="140"/>
      <c r="E83" s="271"/>
      <c r="F83" s="146"/>
      <c r="G83" s="147"/>
      <c r="H83" s="143" t="s">
        <v>137</v>
      </c>
      <c r="I83" s="228"/>
      <c r="J83" s="228"/>
      <c r="K83" s="228"/>
      <c r="L83" s="228"/>
      <c r="M83" s="228"/>
      <c r="N83" s="228"/>
      <c r="O83" s="228"/>
      <c r="P83" s="242"/>
      <c r="Q83" s="243">
        <f>SUM(Q84:Q89)</f>
        <v>2400000</v>
      </c>
    </row>
    <row r="84" spans="1:17" x14ac:dyDescent="0.15">
      <c r="A84" s="244"/>
      <c r="B84" s="245"/>
      <c r="C84" s="246"/>
      <c r="D84" s="247"/>
      <c r="E84" s="247"/>
      <c r="F84" s="248"/>
      <c r="G84" s="272"/>
      <c r="H84" s="250" t="s">
        <v>169</v>
      </c>
      <c r="I84" s="269">
        <v>100000</v>
      </c>
      <c r="J84" s="269" t="s">
        <v>5</v>
      </c>
      <c r="K84" s="269" t="s">
        <v>13</v>
      </c>
      <c r="L84" s="269">
        <v>1</v>
      </c>
      <c r="M84" s="269" t="s">
        <v>134</v>
      </c>
      <c r="N84" s="269" t="s">
        <v>158</v>
      </c>
      <c r="O84" s="269">
        <v>12</v>
      </c>
      <c r="P84" s="270" t="s">
        <v>136</v>
      </c>
      <c r="Q84" s="251">
        <f>I84*L84*O84</f>
        <v>1200000</v>
      </c>
    </row>
    <row r="85" spans="1:17" x14ac:dyDescent="0.15">
      <c r="A85" s="148"/>
      <c r="B85" s="149"/>
      <c r="C85" s="135"/>
      <c r="D85" s="140"/>
      <c r="E85" s="140"/>
      <c r="F85" s="146"/>
      <c r="G85" s="155"/>
      <c r="H85" s="143" t="s">
        <v>192</v>
      </c>
      <c r="I85" s="228">
        <v>0</v>
      </c>
      <c r="J85" s="228" t="s">
        <v>5</v>
      </c>
      <c r="K85" s="228" t="s">
        <v>13</v>
      </c>
      <c r="L85" s="228">
        <v>0</v>
      </c>
      <c r="M85" s="228" t="s">
        <v>134</v>
      </c>
      <c r="N85" s="228" t="s">
        <v>158</v>
      </c>
      <c r="O85" s="228">
        <v>0</v>
      </c>
      <c r="P85" s="242" t="s">
        <v>136</v>
      </c>
      <c r="Q85" s="243">
        <f t="shared" ref="Q85:Q87" si="2">I85*L85*O85</f>
        <v>0</v>
      </c>
    </row>
    <row r="86" spans="1:17" x14ac:dyDescent="0.15">
      <c r="A86" s="148"/>
      <c r="B86" s="149"/>
      <c r="C86" s="135"/>
      <c r="D86" s="140"/>
      <c r="E86" s="140"/>
      <c r="F86" s="146"/>
      <c r="G86" s="232"/>
      <c r="H86" s="143" t="s">
        <v>183</v>
      </c>
      <c r="I86" s="228">
        <v>0</v>
      </c>
      <c r="J86" s="228" t="s">
        <v>5</v>
      </c>
      <c r="K86" s="228" t="s">
        <v>13</v>
      </c>
      <c r="L86" s="228">
        <v>0</v>
      </c>
      <c r="M86" s="228" t="s">
        <v>119</v>
      </c>
      <c r="N86" s="228" t="s">
        <v>13</v>
      </c>
      <c r="O86" s="228">
        <v>0</v>
      </c>
      <c r="P86" s="242" t="s">
        <v>191</v>
      </c>
      <c r="Q86" s="243">
        <f t="shared" si="2"/>
        <v>0</v>
      </c>
    </row>
    <row r="87" spans="1:17" x14ac:dyDescent="0.15">
      <c r="A87" s="148"/>
      <c r="B87" s="149"/>
      <c r="C87" s="135"/>
      <c r="D87" s="140"/>
      <c r="E87" s="140"/>
      <c r="F87" s="146"/>
      <c r="G87" s="167"/>
      <c r="H87" s="143" t="s">
        <v>170</v>
      </c>
      <c r="I87" s="228">
        <v>0</v>
      </c>
      <c r="J87" s="228" t="s">
        <v>111</v>
      </c>
      <c r="K87" s="228" t="s">
        <v>158</v>
      </c>
      <c r="L87" s="228">
        <v>0</v>
      </c>
      <c r="M87" s="228" t="s">
        <v>134</v>
      </c>
      <c r="N87" s="228" t="s">
        <v>13</v>
      </c>
      <c r="O87" s="228">
        <v>0</v>
      </c>
      <c r="P87" s="242" t="s">
        <v>136</v>
      </c>
      <c r="Q87" s="243">
        <f t="shared" si="2"/>
        <v>0</v>
      </c>
    </row>
    <row r="88" spans="1:17" x14ac:dyDescent="0.15">
      <c r="A88" s="148"/>
      <c r="B88" s="149"/>
      <c r="C88" s="135"/>
      <c r="D88" s="140"/>
      <c r="E88" s="267"/>
      <c r="F88" s="146"/>
      <c r="G88" s="155"/>
      <c r="H88" s="143" t="s">
        <v>212</v>
      </c>
      <c r="I88" s="228">
        <v>0</v>
      </c>
      <c r="J88" s="228" t="s">
        <v>5</v>
      </c>
      <c r="K88" s="228" t="s">
        <v>158</v>
      </c>
      <c r="L88" s="228">
        <v>0</v>
      </c>
      <c r="M88" s="228" t="s">
        <v>134</v>
      </c>
      <c r="N88" s="228" t="s">
        <v>13</v>
      </c>
      <c r="O88" s="228">
        <v>0</v>
      </c>
      <c r="P88" s="242" t="s">
        <v>136</v>
      </c>
      <c r="Q88" s="243">
        <f>I88*L88*O88</f>
        <v>0</v>
      </c>
    </row>
    <row r="89" spans="1:17" x14ac:dyDescent="0.15">
      <c r="A89" s="244"/>
      <c r="B89" s="245"/>
      <c r="C89" s="246"/>
      <c r="D89" s="247"/>
      <c r="E89" s="273"/>
      <c r="F89" s="248"/>
      <c r="G89" s="274"/>
      <c r="H89" s="250" t="s">
        <v>249</v>
      </c>
      <c r="I89" s="269">
        <v>100000</v>
      </c>
      <c r="J89" s="269" t="s">
        <v>5</v>
      </c>
      <c r="K89" s="269" t="s">
        <v>13</v>
      </c>
      <c r="L89" s="269">
        <v>1</v>
      </c>
      <c r="M89" s="269" t="s">
        <v>134</v>
      </c>
      <c r="N89" s="269" t="s">
        <v>13</v>
      </c>
      <c r="O89" s="269">
        <v>12</v>
      </c>
      <c r="P89" s="270" t="s">
        <v>191</v>
      </c>
      <c r="Q89" s="251">
        <f t="shared" ref="Q89" si="3">I89*L89*O89</f>
        <v>1200000</v>
      </c>
    </row>
    <row r="90" spans="1:17" x14ac:dyDescent="0.15">
      <c r="A90" s="148"/>
      <c r="B90" s="149"/>
      <c r="C90" s="135"/>
      <c r="D90" s="140"/>
      <c r="E90" s="267"/>
      <c r="F90" s="146"/>
      <c r="G90" s="155"/>
      <c r="H90" s="143"/>
      <c r="I90" s="228"/>
      <c r="J90" s="228"/>
      <c r="K90" s="228"/>
      <c r="L90" s="228"/>
      <c r="M90" s="228"/>
      <c r="N90" s="228"/>
      <c r="O90" s="228"/>
      <c r="P90" s="242"/>
      <c r="Q90" s="243"/>
    </row>
    <row r="91" spans="1:17" x14ac:dyDescent="0.15">
      <c r="A91" s="148"/>
      <c r="B91" s="149"/>
      <c r="C91" s="135"/>
      <c r="D91" s="140"/>
      <c r="E91" s="267"/>
      <c r="F91" s="146"/>
      <c r="G91" s="167"/>
      <c r="H91" s="143" t="s">
        <v>179</v>
      </c>
      <c r="I91" s="228">
        <v>0</v>
      </c>
      <c r="J91" s="228" t="s">
        <v>111</v>
      </c>
      <c r="K91" s="228" t="s">
        <v>158</v>
      </c>
      <c r="L91" s="228">
        <v>10</v>
      </c>
      <c r="M91" s="228" t="s">
        <v>109</v>
      </c>
      <c r="N91" s="228" t="s">
        <v>13</v>
      </c>
      <c r="O91" s="228"/>
      <c r="P91" s="242"/>
      <c r="Q91" s="243">
        <f>I91*L91</f>
        <v>0</v>
      </c>
    </row>
    <row r="92" spans="1:17" x14ac:dyDescent="0.15">
      <c r="A92" s="148"/>
      <c r="B92" s="165"/>
      <c r="C92" s="135"/>
      <c r="D92" s="140"/>
      <c r="E92" s="140"/>
      <c r="F92" s="146"/>
      <c r="G92" s="155"/>
      <c r="H92" s="143" t="s">
        <v>166</v>
      </c>
      <c r="I92" s="228"/>
      <c r="J92" s="228"/>
      <c r="K92" s="228"/>
      <c r="L92" s="228"/>
      <c r="M92" s="228"/>
      <c r="N92" s="228"/>
      <c r="O92" s="228"/>
      <c r="P92" s="242"/>
      <c r="Q92" s="243">
        <f>Q93+Q94</f>
        <v>400000</v>
      </c>
    </row>
    <row r="93" spans="1:17" x14ac:dyDescent="0.15">
      <c r="A93" s="148"/>
      <c r="B93" s="149"/>
      <c r="C93" s="135"/>
      <c r="D93" s="140"/>
      <c r="E93" s="267"/>
      <c r="F93" s="146"/>
      <c r="G93" s="155"/>
      <c r="H93" s="143" t="s">
        <v>167</v>
      </c>
      <c r="I93" s="228">
        <v>0</v>
      </c>
      <c r="J93" s="228" t="s">
        <v>5</v>
      </c>
      <c r="K93" s="228" t="s">
        <v>13</v>
      </c>
      <c r="L93" s="228">
        <v>0</v>
      </c>
      <c r="M93" s="228" t="s">
        <v>119</v>
      </c>
      <c r="N93" s="228" t="s">
        <v>13</v>
      </c>
      <c r="O93" s="228">
        <v>0</v>
      </c>
      <c r="P93" s="242" t="s">
        <v>109</v>
      </c>
      <c r="Q93" s="243">
        <f>I93*L93*O93</f>
        <v>0</v>
      </c>
    </row>
    <row r="94" spans="1:17" x14ac:dyDescent="0.15">
      <c r="A94" s="148"/>
      <c r="B94" s="149"/>
      <c r="C94" s="135"/>
      <c r="D94" s="140"/>
      <c r="E94" s="267"/>
      <c r="F94" s="146"/>
      <c r="G94" s="155"/>
      <c r="H94" s="143" t="s">
        <v>168</v>
      </c>
      <c r="I94" s="228">
        <v>10000</v>
      </c>
      <c r="J94" s="228" t="s">
        <v>5</v>
      </c>
      <c r="K94" s="228" t="s">
        <v>13</v>
      </c>
      <c r="L94" s="228">
        <v>10</v>
      </c>
      <c r="M94" s="228" t="s">
        <v>119</v>
      </c>
      <c r="N94" s="228" t="s">
        <v>13</v>
      </c>
      <c r="O94" s="228">
        <v>4</v>
      </c>
      <c r="P94" s="242" t="s">
        <v>109</v>
      </c>
      <c r="Q94" s="243">
        <f>I94*L94*O94</f>
        <v>400000</v>
      </c>
    </row>
    <row r="95" spans="1:17" x14ac:dyDescent="0.15">
      <c r="A95" s="148"/>
      <c r="B95" s="149"/>
      <c r="C95" s="135"/>
      <c r="D95" s="140"/>
      <c r="E95" s="271"/>
      <c r="F95" s="146"/>
      <c r="G95" s="147"/>
      <c r="H95" s="143" t="s">
        <v>138</v>
      </c>
      <c r="I95" s="228"/>
      <c r="J95" s="228"/>
      <c r="K95" s="228"/>
      <c r="L95" s="228"/>
      <c r="M95" s="228"/>
      <c r="N95" s="228"/>
      <c r="O95" s="228"/>
      <c r="P95" s="242"/>
      <c r="Q95" s="243">
        <f>Q96+Q97+Q98+Q99+Q100+Q101</f>
        <v>2445200</v>
      </c>
    </row>
    <row r="96" spans="1:17" x14ac:dyDescent="0.15">
      <c r="A96" s="148"/>
      <c r="B96" s="149"/>
      <c r="C96" s="135"/>
      <c r="D96" s="140"/>
      <c r="E96" s="271"/>
      <c r="F96" s="146"/>
      <c r="G96" s="147"/>
      <c r="H96" s="143" t="s">
        <v>139</v>
      </c>
      <c r="I96" s="228">
        <v>0</v>
      </c>
      <c r="J96" s="228" t="s">
        <v>111</v>
      </c>
      <c r="K96" s="228" t="s">
        <v>13</v>
      </c>
      <c r="L96" s="228">
        <v>2</v>
      </c>
      <c r="M96" s="228" t="s">
        <v>109</v>
      </c>
      <c r="N96" s="228"/>
      <c r="O96" s="228"/>
      <c r="P96" s="242"/>
      <c r="Q96" s="243">
        <f t="shared" ref="Q96:Q100" si="4">I96*L96</f>
        <v>0</v>
      </c>
    </row>
    <row r="97" spans="1:17" x14ac:dyDescent="0.15">
      <c r="A97" s="148"/>
      <c r="B97" s="149"/>
      <c r="C97" s="135"/>
      <c r="D97" s="140"/>
      <c r="E97" s="271"/>
      <c r="F97" s="146"/>
      <c r="G97" s="147"/>
      <c r="H97" s="143" t="s">
        <v>140</v>
      </c>
      <c r="I97" s="228">
        <v>200000</v>
      </c>
      <c r="J97" s="228" t="s">
        <v>111</v>
      </c>
      <c r="K97" s="228" t="s">
        <v>13</v>
      </c>
      <c r="L97" s="228">
        <v>2</v>
      </c>
      <c r="M97" s="228" t="s">
        <v>109</v>
      </c>
      <c r="N97" s="228"/>
      <c r="O97" s="228"/>
      <c r="P97" s="242"/>
      <c r="Q97" s="243">
        <f t="shared" si="4"/>
        <v>400000</v>
      </c>
    </row>
    <row r="98" spans="1:17" x14ac:dyDescent="0.15">
      <c r="A98" s="148"/>
      <c r="B98" s="149"/>
      <c r="C98" s="135"/>
      <c r="D98" s="140"/>
      <c r="E98" s="140"/>
      <c r="F98" s="146"/>
      <c r="G98" s="155"/>
      <c r="H98" s="143" t="s">
        <v>141</v>
      </c>
      <c r="I98" s="228">
        <v>70000</v>
      </c>
      <c r="J98" s="228" t="s">
        <v>111</v>
      </c>
      <c r="K98" s="228" t="s">
        <v>13</v>
      </c>
      <c r="L98" s="228">
        <v>2</v>
      </c>
      <c r="M98" s="228" t="s">
        <v>109</v>
      </c>
      <c r="N98" s="228"/>
      <c r="O98" s="228"/>
      <c r="P98" s="242"/>
      <c r="Q98" s="243">
        <f t="shared" si="4"/>
        <v>140000</v>
      </c>
    </row>
    <row r="99" spans="1:17" x14ac:dyDescent="0.15">
      <c r="A99" s="148"/>
      <c r="B99" s="149"/>
      <c r="C99" s="135"/>
      <c r="D99" s="140"/>
      <c r="E99" s="140"/>
      <c r="F99" s="146"/>
      <c r="G99" s="167"/>
      <c r="H99" s="143" t="s">
        <v>195</v>
      </c>
      <c r="I99" s="228">
        <v>54600</v>
      </c>
      <c r="J99" s="228" t="s">
        <v>111</v>
      </c>
      <c r="K99" s="228" t="s">
        <v>158</v>
      </c>
      <c r="L99" s="228">
        <v>12</v>
      </c>
      <c r="M99" s="228" t="s">
        <v>107</v>
      </c>
      <c r="N99" s="228"/>
      <c r="O99" s="228"/>
      <c r="P99" s="242"/>
      <c r="Q99" s="243">
        <f t="shared" si="4"/>
        <v>655200</v>
      </c>
    </row>
    <row r="100" spans="1:17" x14ac:dyDescent="0.15">
      <c r="A100" s="148"/>
      <c r="B100" s="241"/>
      <c r="C100" s="135"/>
      <c r="D100" s="140"/>
      <c r="E100" s="140"/>
      <c r="F100" s="146"/>
      <c r="G100" s="232"/>
      <c r="H100" s="143" t="s">
        <v>194</v>
      </c>
      <c r="I100" s="228">
        <v>0</v>
      </c>
      <c r="J100" s="228" t="s">
        <v>111</v>
      </c>
      <c r="K100" s="228" t="s">
        <v>158</v>
      </c>
      <c r="L100" s="228">
        <v>0</v>
      </c>
      <c r="M100" s="228" t="s">
        <v>109</v>
      </c>
      <c r="N100" s="228"/>
      <c r="O100" s="228"/>
      <c r="P100" s="242"/>
      <c r="Q100" s="243">
        <f t="shared" si="4"/>
        <v>0</v>
      </c>
    </row>
    <row r="101" spans="1:17" x14ac:dyDescent="0.15">
      <c r="A101" s="148"/>
      <c r="B101" s="241"/>
      <c r="C101" s="135"/>
      <c r="D101" s="140"/>
      <c r="E101" s="140"/>
      <c r="F101" s="146"/>
      <c r="G101" s="155"/>
      <c r="H101" s="143" t="s">
        <v>238</v>
      </c>
      <c r="I101" s="228"/>
      <c r="J101" s="228"/>
      <c r="K101" s="228"/>
      <c r="L101" s="228"/>
      <c r="M101" s="228"/>
      <c r="N101" s="228"/>
      <c r="O101" s="228"/>
      <c r="P101" s="242"/>
      <c r="Q101" s="243">
        <f>Q102</f>
        <v>1250000</v>
      </c>
    </row>
    <row r="102" spans="1:17" x14ac:dyDescent="0.15">
      <c r="A102" s="148"/>
      <c r="B102" s="241"/>
      <c r="C102" s="135"/>
      <c r="D102" s="140"/>
      <c r="E102" s="140"/>
      <c r="F102" s="146"/>
      <c r="G102" s="155"/>
      <c r="H102" s="143" t="s">
        <v>239</v>
      </c>
      <c r="I102" s="228">
        <v>250000</v>
      </c>
      <c r="J102" s="228" t="s">
        <v>111</v>
      </c>
      <c r="K102" s="228" t="s">
        <v>13</v>
      </c>
      <c r="L102" s="228">
        <v>5</v>
      </c>
      <c r="M102" s="228" t="s">
        <v>109</v>
      </c>
      <c r="N102" s="228"/>
      <c r="O102" s="228"/>
      <c r="P102" s="242"/>
      <c r="Q102" s="243">
        <f t="shared" ref="Q102" si="5">I102*L102</f>
        <v>1250000</v>
      </c>
    </row>
    <row r="103" spans="1:17" x14ac:dyDescent="0.15">
      <c r="A103" s="148"/>
      <c r="B103" s="241"/>
      <c r="C103" s="135"/>
      <c r="D103" s="140"/>
      <c r="E103" s="140"/>
      <c r="F103" s="146"/>
      <c r="G103" s="155"/>
      <c r="H103" s="143" t="s">
        <v>243</v>
      </c>
      <c r="I103" s="228"/>
      <c r="J103" s="228"/>
      <c r="K103" s="228"/>
      <c r="L103" s="228"/>
      <c r="M103" s="228"/>
      <c r="N103" s="228"/>
      <c r="O103" s="228"/>
      <c r="P103" s="242"/>
      <c r="Q103" s="243">
        <f>Q104+Q105</f>
        <v>12000000</v>
      </c>
    </row>
    <row r="104" spans="1:17" x14ac:dyDescent="0.15">
      <c r="A104" s="148"/>
      <c r="B104" s="241"/>
      <c r="C104" s="135"/>
      <c r="D104" s="140"/>
      <c r="E104" s="140"/>
      <c r="F104" s="146"/>
      <c r="G104" s="155"/>
      <c r="H104" s="143" t="s">
        <v>244</v>
      </c>
      <c r="I104" s="228">
        <v>6000000</v>
      </c>
      <c r="J104" s="228" t="s">
        <v>5</v>
      </c>
      <c r="K104" s="228" t="s">
        <v>13</v>
      </c>
      <c r="L104" s="228">
        <v>1</v>
      </c>
      <c r="M104" s="228" t="s">
        <v>109</v>
      </c>
      <c r="N104" s="228"/>
      <c r="O104" s="228"/>
      <c r="P104" s="242"/>
      <c r="Q104" s="243">
        <f>I104*L104</f>
        <v>6000000</v>
      </c>
    </row>
    <row r="105" spans="1:17" x14ac:dyDescent="0.15">
      <c r="A105" s="148"/>
      <c r="B105" s="241"/>
      <c r="C105" s="135"/>
      <c r="D105" s="140"/>
      <c r="E105" s="140"/>
      <c r="F105" s="146"/>
      <c r="G105" s="155"/>
      <c r="H105" s="143" t="s">
        <v>163</v>
      </c>
      <c r="I105" s="228">
        <v>6000000</v>
      </c>
      <c r="J105" s="228" t="s">
        <v>5</v>
      </c>
      <c r="K105" s="228" t="s">
        <v>13</v>
      </c>
      <c r="L105" s="228">
        <v>1</v>
      </c>
      <c r="M105" s="228" t="s">
        <v>109</v>
      </c>
      <c r="N105" s="228"/>
      <c r="O105" s="228"/>
      <c r="P105" s="242"/>
      <c r="Q105" s="243">
        <f>I105*L105</f>
        <v>6000000</v>
      </c>
    </row>
    <row r="106" spans="1:17" x14ac:dyDescent="0.15">
      <c r="A106" s="148"/>
      <c r="B106" s="241"/>
      <c r="C106" s="135"/>
      <c r="D106" s="140"/>
      <c r="E106" s="271"/>
      <c r="F106" s="146"/>
      <c r="G106" s="147"/>
      <c r="H106" s="143" t="s">
        <v>76</v>
      </c>
      <c r="I106" s="228">
        <v>100000</v>
      </c>
      <c r="J106" s="229" t="s">
        <v>5</v>
      </c>
      <c r="K106" s="228" t="s">
        <v>13</v>
      </c>
      <c r="L106" s="228"/>
      <c r="M106" s="229"/>
      <c r="N106" s="228"/>
      <c r="O106" s="228">
        <v>2</v>
      </c>
      <c r="P106" s="230" t="s">
        <v>14</v>
      </c>
      <c r="Q106" s="231">
        <f>I106*O106</f>
        <v>200000</v>
      </c>
    </row>
    <row r="107" spans="1:17" x14ac:dyDescent="0.15">
      <c r="A107" s="148"/>
      <c r="B107" s="241"/>
      <c r="C107" s="135"/>
      <c r="D107" s="140"/>
      <c r="E107" s="271"/>
      <c r="F107" s="146"/>
      <c r="G107" s="147"/>
      <c r="H107" s="143" t="s">
        <v>78</v>
      </c>
      <c r="I107" s="228">
        <v>150000</v>
      </c>
      <c r="J107" s="229" t="s">
        <v>5</v>
      </c>
      <c r="K107" s="228" t="s">
        <v>13</v>
      </c>
      <c r="L107" s="228"/>
      <c r="M107" s="229"/>
      <c r="N107" s="228"/>
      <c r="O107" s="228">
        <v>2</v>
      </c>
      <c r="P107" s="230" t="s">
        <v>14</v>
      </c>
      <c r="Q107" s="231">
        <f>I107*O107</f>
        <v>300000</v>
      </c>
    </row>
    <row r="108" spans="1:17" x14ac:dyDescent="0.15">
      <c r="A108" s="148"/>
      <c r="B108" s="149"/>
      <c r="C108" s="135"/>
      <c r="D108" s="140"/>
      <c r="E108" s="271"/>
      <c r="F108" s="146"/>
      <c r="G108" s="147"/>
      <c r="H108" s="143" t="s">
        <v>92</v>
      </c>
      <c r="I108" s="228">
        <v>0</v>
      </c>
      <c r="J108" s="229" t="s">
        <v>5</v>
      </c>
      <c r="K108" s="228" t="s">
        <v>13</v>
      </c>
      <c r="L108" s="228"/>
      <c r="M108" s="229"/>
      <c r="N108" s="228"/>
      <c r="O108" s="228">
        <v>0</v>
      </c>
      <c r="P108" s="230" t="s">
        <v>109</v>
      </c>
      <c r="Q108" s="231">
        <f>I108*O108</f>
        <v>0</v>
      </c>
    </row>
    <row r="109" spans="1:17" x14ac:dyDescent="0.15">
      <c r="A109" s="157"/>
      <c r="B109" s="212"/>
      <c r="C109" s="168"/>
      <c r="D109" s="158"/>
      <c r="E109" s="158"/>
      <c r="F109" s="159"/>
      <c r="G109" s="160"/>
      <c r="H109" s="275" t="s">
        <v>145</v>
      </c>
      <c r="I109" s="276"/>
      <c r="J109" s="277"/>
      <c r="K109" s="276"/>
      <c r="L109" s="276"/>
      <c r="M109" s="277"/>
      <c r="N109" s="276"/>
      <c r="O109" s="276"/>
      <c r="P109" s="278"/>
      <c r="Q109" s="279">
        <f>Q110</f>
        <v>600000</v>
      </c>
    </row>
    <row r="110" spans="1:17" x14ac:dyDescent="0.15">
      <c r="A110" s="221"/>
      <c r="B110" s="222"/>
      <c r="C110" s="223"/>
      <c r="D110" s="224"/>
      <c r="E110" s="224"/>
      <c r="F110" s="225"/>
      <c r="G110" s="226"/>
      <c r="H110" s="280" t="s">
        <v>164</v>
      </c>
      <c r="I110" s="281">
        <v>100000</v>
      </c>
      <c r="J110" s="282" t="s">
        <v>5</v>
      </c>
      <c r="K110" s="281" t="s">
        <v>13</v>
      </c>
      <c r="L110" s="281"/>
      <c r="M110" s="282"/>
      <c r="N110" s="281"/>
      <c r="O110" s="281">
        <v>6</v>
      </c>
      <c r="P110" s="283" t="s">
        <v>109</v>
      </c>
      <c r="Q110" s="284">
        <f>I110*O110</f>
        <v>600000</v>
      </c>
    </row>
  </sheetData>
  <mergeCells count="2">
    <mergeCell ref="A70:C70"/>
    <mergeCell ref="B71:C71"/>
  </mergeCells>
  <phoneticPr fontId="19" type="noConversion"/>
  <pageMargins left="1.1023622047244095" right="0.70866141732283472" top="0.74803149606299213" bottom="0.74803149606299213" header="0.31496062992125984" footer="0.31496062992125984"/>
  <pageSetup paperSize="9" firstPageNumber="183" orientation="portrait" useFirstPageNumber="1" r:id="rId1"/>
  <headerFooter>
    <oddFooter>&amp;R참좋은재가노인돌봄센터 (2021. 11.30)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view="pageBreakPreview" zoomScaleSheetLayoutView="100" workbookViewId="0">
      <selection activeCell="I1" sqref="I1"/>
    </sheetView>
  </sheetViews>
  <sheetFormatPr defaultRowHeight="13.5" x14ac:dyDescent="0.15"/>
  <cols>
    <col min="1" max="1" width="14.88671875" style="12" customWidth="1"/>
    <col min="2" max="2" width="15.88671875" style="12" customWidth="1"/>
    <col min="3" max="5" width="13.77734375" style="12" customWidth="1"/>
  </cols>
  <sheetData>
    <row r="1" spans="1:5" ht="39" customHeight="1" x14ac:dyDescent="0.15">
      <c r="A1" s="460" t="s">
        <v>237</v>
      </c>
      <c r="B1" s="460"/>
      <c r="C1" s="460"/>
      <c r="D1" s="460"/>
      <c r="E1" s="460"/>
    </row>
    <row r="2" spans="1:5" ht="20.25" customHeight="1" x14ac:dyDescent="0.15">
      <c r="A2" s="6"/>
      <c r="B2" s="6"/>
      <c r="C2" s="6"/>
      <c r="D2" s="6"/>
      <c r="E2" s="30" t="s">
        <v>108</v>
      </c>
    </row>
    <row r="3" spans="1:5" ht="21" customHeight="1" x14ac:dyDescent="0.15">
      <c r="A3" s="461" t="s">
        <v>95</v>
      </c>
      <c r="B3" s="462"/>
      <c r="C3" s="463"/>
      <c r="D3" s="463"/>
      <c r="E3" s="464"/>
    </row>
    <row r="4" spans="1:5" ht="21" customHeight="1" thickBot="1" x14ac:dyDescent="0.2">
      <c r="A4" s="14" t="s">
        <v>31</v>
      </c>
      <c r="B4" s="79" t="s">
        <v>25</v>
      </c>
      <c r="C4" s="41" t="s">
        <v>256</v>
      </c>
      <c r="D4" s="81" t="s">
        <v>232</v>
      </c>
      <c r="E4" s="80" t="s">
        <v>70</v>
      </c>
    </row>
    <row r="5" spans="1:5" ht="21" customHeight="1" thickTop="1" x14ac:dyDescent="0.15">
      <c r="A5" s="465" t="s">
        <v>73</v>
      </c>
      <c r="B5" s="466"/>
      <c r="C5" s="15">
        <f>C6+C7+C8+C9+C10</f>
        <v>898081000</v>
      </c>
      <c r="D5" s="15">
        <f>D6+D7+D8+D9+D10</f>
        <v>880086000</v>
      </c>
      <c r="E5" s="27">
        <f t="shared" ref="E5:E10" si="0">D5-C5</f>
        <v>-17995000</v>
      </c>
    </row>
    <row r="6" spans="1:5" ht="21" customHeight="1" x14ac:dyDescent="0.15">
      <c r="A6" s="34" t="s">
        <v>37</v>
      </c>
      <c r="B6" s="16" t="s">
        <v>37</v>
      </c>
      <c r="C6" s="17">
        <f>세입예산!D6</f>
        <v>887290000</v>
      </c>
      <c r="D6" s="17">
        <f>세입예산!E6</f>
        <v>867000000</v>
      </c>
      <c r="E6" s="18">
        <f t="shared" si="0"/>
        <v>-20290000</v>
      </c>
    </row>
    <row r="7" spans="1:5" ht="21" customHeight="1" x14ac:dyDescent="0.15">
      <c r="A7" s="19" t="s">
        <v>39</v>
      </c>
      <c r="B7" s="16" t="s">
        <v>39</v>
      </c>
      <c r="C7" s="17">
        <f>세입예산!D16</f>
        <v>8000000</v>
      </c>
      <c r="D7" s="17">
        <f>세입예산!E16</f>
        <v>5200000</v>
      </c>
      <c r="E7" s="18">
        <f t="shared" si="0"/>
        <v>-2800000</v>
      </c>
    </row>
    <row r="8" spans="1:5" ht="21" customHeight="1" x14ac:dyDescent="0.15">
      <c r="A8" s="19" t="s">
        <v>58</v>
      </c>
      <c r="B8" s="16" t="s">
        <v>58</v>
      </c>
      <c r="C8" s="22">
        <f>세입예산!D20</f>
        <v>1540000</v>
      </c>
      <c r="D8" s="22">
        <f>세입예산!E20</f>
        <v>1000000</v>
      </c>
      <c r="E8" s="18">
        <f t="shared" si="0"/>
        <v>-540000</v>
      </c>
    </row>
    <row r="9" spans="1:5" ht="21" customHeight="1" x14ac:dyDescent="0.15">
      <c r="A9" s="20" t="s">
        <v>88</v>
      </c>
      <c r="B9" s="21" t="s">
        <v>88</v>
      </c>
      <c r="C9" s="22">
        <f>세입예산!D24</f>
        <v>1212013</v>
      </c>
      <c r="D9" s="22">
        <f>세입예산!E24</f>
        <v>6370000</v>
      </c>
      <c r="E9" s="18">
        <f t="shared" si="0"/>
        <v>5157987</v>
      </c>
    </row>
    <row r="10" spans="1:5" ht="21" customHeight="1" x14ac:dyDescent="0.15">
      <c r="A10" s="23" t="s">
        <v>81</v>
      </c>
      <c r="B10" s="24" t="s">
        <v>89</v>
      </c>
      <c r="C10" s="25">
        <f>세입예산!D29</f>
        <v>38987</v>
      </c>
      <c r="D10" s="25">
        <f>세입예산!E29</f>
        <v>516000</v>
      </c>
      <c r="E10" s="26">
        <f t="shared" si="0"/>
        <v>477013</v>
      </c>
    </row>
    <row r="11" spans="1:5" ht="21" customHeight="1" x14ac:dyDescent="0.15">
      <c r="A11" s="7"/>
      <c r="B11" s="7"/>
      <c r="C11" s="8"/>
      <c r="D11" s="9"/>
      <c r="E11" s="10"/>
    </row>
    <row r="12" spans="1:5" ht="21" customHeight="1" x14ac:dyDescent="0.15">
      <c r="A12" s="87"/>
      <c r="B12" s="87"/>
      <c r="C12" s="87"/>
      <c r="D12" s="87"/>
      <c r="E12" s="30" t="s">
        <v>80</v>
      </c>
    </row>
    <row r="13" spans="1:5" ht="21" customHeight="1" x14ac:dyDescent="0.15">
      <c r="A13" s="461" t="s">
        <v>93</v>
      </c>
      <c r="B13" s="462"/>
      <c r="C13" s="463"/>
      <c r="D13" s="463"/>
      <c r="E13" s="464"/>
    </row>
    <row r="14" spans="1:5" ht="21" customHeight="1" thickBot="1" x14ac:dyDescent="0.2">
      <c r="A14" s="14" t="s">
        <v>31</v>
      </c>
      <c r="B14" s="79" t="s">
        <v>25</v>
      </c>
      <c r="C14" s="41" t="s">
        <v>256</v>
      </c>
      <c r="D14" s="81" t="s">
        <v>232</v>
      </c>
      <c r="E14" s="80" t="s">
        <v>70</v>
      </c>
    </row>
    <row r="15" spans="1:5" ht="21" customHeight="1" thickTop="1" x14ac:dyDescent="0.15">
      <c r="A15" s="465" t="s">
        <v>71</v>
      </c>
      <c r="B15" s="466"/>
      <c r="C15" s="178">
        <f>SUM(C16:C22)</f>
        <v>898081000</v>
      </c>
      <c r="D15" s="15">
        <f>SUM(D16:D22)</f>
        <v>880086000</v>
      </c>
      <c r="E15" s="27">
        <f t="shared" ref="E15:E22" si="1">D15-C15</f>
        <v>-17995000</v>
      </c>
    </row>
    <row r="16" spans="1:5" ht="21" customHeight="1" x14ac:dyDescent="0.15">
      <c r="A16" s="467" t="s">
        <v>19</v>
      </c>
      <c r="B16" s="28" t="s">
        <v>102</v>
      </c>
      <c r="C16" s="179">
        <f>세출예산!D7</f>
        <v>805126312</v>
      </c>
      <c r="D16" s="29">
        <f>세출예산!E7</f>
        <v>810148560</v>
      </c>
      <c r="E16" s="65">
        <f t="shared" si="1"/>
        <v>5022248</v>
      </c>
    </row>
    <row r="17" spans="1:5" ht="21" customHeight="1" x14ac:dyDescent="0.15">
      <c r="A17" s="467"/>
      <c r="B17" s="28" t="s">
        <v>101</v>
      </c>
      <c r="C17" s="179">
        <f>세출예산!D24</f>
        <v>780000</v>
      </c>
      <c r="D17" s="29">
        <f>세출예산!E24</f>
        <v>760000</v>
      </c>
      <c r="E17" s="65">
        <f t="shared" si="1"/>
        <v>-20000</v>
      </c>
    </row>
    <row r="18" spans="1:5" ht="21" customHeight="1" x14ac:dyDescent="0.15">
      <c r="A18" s="467"/>
      <c r="B18" s="82" t="s">
        <v>106</v>
      </c>
      <c r="C18" s="179">
        <f>세출예산!D34</f>
        <v>15451150</v>
      </c>
      <c r="D18" s="29">
        <f>세출예산!E34</f>
        <v>15286000</v>
      </c>
      <c r="E18" s="65">
        <f t="shared" si="1"/>
        <v>-165150</v>
      </c>
    </row>
    <row r="19" spans="1:5" ht="21" customHeight="1" x14ac:dyDescent="0.15">
      <c r="A19" s="90" t="s">
        <v>105</v>
      </c>
      <c r="B19" s="28" t="s">
        <v>103</v>
      </c>
      <c r="C19" s="179">
        <f>세출예산!D67</f>
        <v>0</v>
      </c>
      <c r="D19" s="183">
        <f>세출예산!E67</f>
        <v>0</v>
      </c>
      <c r="E19" s="65">
        <f t="shared" si="1"/>
        <v>0</v>
      </c>
    </row>
    <row r="20" spans="1:5" ht="21" customHeight="1" x14ac:dyDescent="0.15">
      <c r="A20" s="90" t="s">
        <v>17</v>
      </c>
      <c r="B20" s="67" t="s">
        <v>100</v>
      </c>
      <c r="C20" s="180">
        <f>세출예산!D71</f>
        <v>58651680</v>
      </c>
      <c r="D20" s="49">
        <f>세출예산!E71</f>
        <v>53260800</v>
      </c>
      <c r="E20" s="65">
        <f t="shared" si="1"/>
        <v>-5390880</v>
      </c>
    </row>
    <row r="21" spans="1:5" ht="21" customHeight="1" x14ac:dyDescent="0.15">
      <c r="A21" s="90" t="s">
        <v>104</v>
      </c>
      <c r="B21" s="85" t="s">
        <v>104</v>
      </c>
      <c r="C21" s="181">
        <f>세출예산!D116</f>
        <v>400000</v>
      </c>
      <c r="D21" s="54">
        <f>세출예산!E116</f>
        <v>400000</v>
      </c>
      <c r="E21" s="65">
        <f t="shared" si="1"/>
        <v>0</v>
      </c>
    </row>
    <row r="22" spans="1:5" ht="21" customHeight="1" x14ac:dyDescent="0.15">
      <c r="A22" s="83" t="s">
        <v>77</v>
      </c>
      <c r="B22" s="84" t="s">
        <v>77</v>
      </c>
      <c r="C22" s="182">
        <f>세출예산!D119</f>
        <v>17671858</v>
      </c>
      <c r="D22" s="52">
        <f>세출예산!E119</f>
        <v>230640</v>
      </c>
      <c r="E22" s="91">
        <f t="shared" si="1"/>
        <v>-17441218</v>
      </c>
    </row>
  </sheetData>
  <mergeCells count="6"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 (2021. 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111"/>
  <sheetViews>
    <sheetView showGridLines="0" view="pageBreakPreview" topLeftCell="A7" zoomScaleSheetLayoutView="100" workbookViewId="0">
      <selection activeCell="F22" sqref="F22"/>
    </sheetView>
  </sheetViews>
  <sheetFormatPr defaultRowHeight="13.5" x14ac:dyDescent="0.15"/>
  <cols>
    <col min="1" max="1" width="8.33203125" customWidth="1"/>
    <col min="2" max="2" width="9" customWidth="1"/>
    <col min="3" max="3" width="12.88671875" customWidth="1"/>
    <col min="4" max="4" width="11.77734375" style="122" customWidth="1"/>
    <col min="5" max="5" width="12.21875" customWidth="1"/>
    <col min="6" max="6" width="10.6640625" customWidth="1"/>
    <col min="7" max="7" width="7.6640625" style="99" customWidth="1"/>
    <col min="8" max="8" width="18.6640625" customWidth="1"/>
    <col min="9" max="9" width="9.33203125" customWidth="1"/>
    <col min="10" max="10" width="2.77734375" customWidth="1"/>
    <col min="11" max="11" width="2.21875" customWidth="1"/>
    <col min="12" max="12" width="3.21875" customWidth="1"/>
    <col min="13" max="16" width="2.77734375" customWidth="1"/>
    <col min="17" max="17" width="11.88671875" customWidth="1"/>
    <col min="19" max="19" width="13.77734375" bestFit="1" customWidth="1"/>
    <col min="20" max="20" width="14.77734375" style="102" customWidth="1"/>
  </cols>
  <sheetData>
    <row r="1" spans="1:21" ht="20.100000000000001" customHeight="1" x14ac:dyDescent="0.15">
      <c r="A1" s="468" t="s">
        <v>269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22"/>
    </row>
    <row r="2" spans="1:21" ht="20.100000000000001" customHeight="1" x14ac:dyDescent="0.15">
      <c r="A2" s="482" t="s">
        <v>204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4"/>
    </row>
    <row r="3" spans="1:21" ht="20.100000000000001" customHeight="1" x14ac:dyDescent="0.15">
      <c r="A3" s="470" t="s">
        <v>27</v>
      </c>
      <c r="B3" s="471"/>
      <c r="C3" s="472"/>
      <c r="D3" s="473" t="s">
        <v>256</v>
      </c>
      <c r="E3" s="473" t="s">
        <v>232</v>
      </c>
      <c r="F3" s="475" t="s">
        <v>70</v>
      </c>
      <c r="G3" s="475"/>
      <c r="H3" s="476" t="s">
        <v>38</v>
      </c>
      <c r="I3" s="477"/>
      <c r="J3" s="477"/>
      <c r="K3" s="477"/>
      <c r="L3" s="477"/>
      <c r="M3" s="477"/>
      <c r="N3" s="477"/>
      <c r="O3" s="477"/>
      <c r="P3" s="477"/>
      <c r="Q3" s="478"/>
    </row>
    <row r="4" spans="1:21" ht="20.100000000000001" customHeight="1" thickBot="1" x14ac:dyDescent="0.2">
      <c r="A4" s="423" t="s">
        <v>18</v>
      </c>
      <c r="B4" s="64" t="s">
        <v>15</v>
      </c>
      <c r="C4" s="64" t="s">
        <v>34</v>
      </c>
      <c r="D4" s="474"/>
      <c r="E4" s="474"/>
      <c r="F4" s="64" t="s">
        <v>24</v>
      </c>
      <c r="G4" s="92" t="s">
        <v>29</v>
      </c>
      <c r="H4" s="479"/>
      <c r="I4" s="480"/>
      <c r="J4" s="480"/>
      <c r="K4" s="480"/>
      <c r="L4" s="480"/>
      <c r="M4" s="480"/>
      <c r="N4" s="480"/>
      <c r="O4" s="480"/>
      <c r="P4" s="480"/>
      <c r="Q4" s="481"/>
    </row>
    <row r="5" spans="1:21" ht="20.100000000000001" customHeight="1" thickTop="1" x14ac:dyDescent="0.15">
      <c r="A5" s="485" t="s">
        <v>32</v>
      </c>
      <c r="B5" s="486"/>
      <c r="C5" s="487"/>
      <c r="D5" s="72">
        <f>SUM(D6,D16,D20,D24,D29)</f>
        <v>898081000</v>
      </c>
      <c r="E5" s="72">
        <f>SUM(E6,E16,E20,E24,E29)</f>
        <v>880086000</v>
      </c>
      <c r="F5" s="72">
        <f>E5-D5</f>
        <v>-17995000</v>
      </c>
      <c r="G5" s="93">
        <f>E5/D5*100</f>
        <v>97.996283186037786</v>
      </c>
      <c r="H5" s="73"/>
      <c r="I5" s="42"/>
      <c r="J5" s="42"/>
      <c r="K5" s="42"/>
      <c r="L5" s="42"/>
      <c r="M5" s="42"/>
      <c r="N5" s="42"/>
      <c r="O5" s="42"/>
      <c r="P5" s="74"/>
      <c r="Q5" s="424"/>
    </row>
    <row r="6" spans="1:21" ht="20.100000000000001" customHeight="1" x14ac:dyDescent="0.15">
      <c r="A6" s="488" t="s">
        <v>37</v>
      </c>
      <c r="B6" s="489"/>
      <c r="C6" s="490"/>
      <c r="D6" s="75">
        <f>D7</f>
        <v>887290000</v>
      </c>
      <c r="E6" s="75">
        <f>E7</f>
        <v>867000000</v>
      </c>
      <c r="F6" s="75">
        <f>E6-D6</f>
        <v>-20290000</v>
      </c>
      <c r="G6" s="94">
        <f>E6/D6*100</f>
        <v>97.713261729536001</v>
      </c>
      <c r="H6" s="60"/>
      <c r="I6" s="43" t="s">
        <v>112</v>
      </c>
      <c r="J6" s="43"/>
      <c r="K6" s="43"/>
      <c r="L6" s="43"/>
      <c r="M6" s="43"/>
      <c r="N6" s="43"/>
      <c r="O6" s="43"/>
      <c r="P6" s="76"/>
      <c r="Q6" s="409"/>
    </row>
    <row r="7" spans="1:21" ht="20.100000000000001" customHeight="1" x14ac:dyDescent="0.15">
      <c r="A7" s="491"/>
      <c r="B7" s="492" t="s">
        <v>37</v>
      </c>
      <c r="C7" s="490"/>
      <c r="D7" s="66">
        <f>D8+D13</f>
        <v>887290000</v>
      </c>
      <c r="E7" s="66">
        <f>E8+E13</f>
        <v>867000000</v>
      </c>
      <c r="F7" s="66">
        <f>E7-D7</f>
        <v>-20290000</v>
      </c>
      <c r="G7" s="95">
        <f>E7/D7*100</f>
        <v>97.713261729536001</v>
      </c>
      <c r="H7" s="60"/>
      <c r="I7" s="43"/>
      <c r="J7" s="43"/>
      <c r="K7" s="43"/>
      <c r="L7" s="43"/>
      <c r="M7" s="43"/>
      <c r="N7" s="43"/>
      <c r="O7" s="43"/>
      <c r="P7" s="76"/>
      <c r="Q7" s="409"/>
    </row>
    <row r="8" spans="1:21" ht="18.75" customHeight="1" x14ac:dyDescent="0.15">
      <c r="A8" s="491"/>
      <c r="B8" s="493"/>
      <c r="C8" s="68" t="s">
        <v>122</v>
      </c>
      <c r="D8" s="54">
        <v>887290000</v>
      </c>
      <c r="E8" s="89">
        <f>Q8</f>
        <v>867000000</v>
      </c>
      <c r="F8" s="53">
        <f>E8-D8</f>
        <v>-20290000</v>
      </c>
      <c r="G8" s="96">
        <f>E8/D8*100</f>
        <v>97.713261729536001</v>
      </c>
      <c r="H8" s="106" t="s">
        <v>203</v>
      </c>
      <c r="I8" s="44"/>
      <c r="J8" s="44"/>
      <c r="K8" s="44"/>
      <c r="L8" s="44"/>
      <c r="M8" s="44"/>
      <c r="N8" s="44"/>
      <c r="O8" s="44"/>
      <c r="P8" s="77"/>
      <c r="Q8" s="425">
        <f>Q9+Q11+Q12</f>
        <v>867000000</v>
      </c>
      <c r="S8" s="107"/>
    </row>
    <row r="9" spans="1:21" ht="20.100000000000001" customHeight="1" x14ac:dyDescent="0.15">
      <c r="A9" s="491"/>
      <c r="B9" s="493"/>
      <c r="C9" s="86"/>
      <c r="D9" s="46"/>
      <c r="E9" s="61"/>
      <c r="F9" s="47"/>
      <c r="G9" s="97"/>
      <c r="H9" s="48" t="s">
        <v>154</v>
      </c>
      <c r="I9" s="45">
        <v>807624000</v>
      </c>
      <c r="J9" s="45" t="s">
        <v>111</v>
      </c>
      <c r="K9" s="45"/>
      <c r="L9" s="45"/>
      <c r="M9" s="45"/>
      <c r="N9" s="45"/>
      <c r="O9" s="45"/>
      <c r="P9" s="69"/>
      <c r="Q9" s="426">
        <f>I9</f>
        <v>807624000</v>
      </c>
      <c r="S9" s="108"/>
    </row>
    <row r="10" spans="1:21" ht="20.100000000000001" customHeight="1" x14ac:dyDescent="0.15">
      <c r="A10" s="491"/>
      <c r="B10" s="493"/>
      <c r="C10" s="86"/>
      <c r="D10" s="46"/>
      <c r="E10" s="61"/>
      <c r="F10" s="47"/>
      <c r="G10" s="97"/>
      <c r="H10" s="48" t="s">
        <v>126</v>
      </c>
      <c r="I10" s="45"/>
      <c r="J10" s="45"/>
      <c r="K10" s="45"/>
      <c r="L10" s="45"/>
      <c r="M10" s="45"/>
      <c r="N10" s="45"/>
      <c r="O10" s="45"/>
      <c r="P10" s="69"/>
      <c r="Q10" s="426"/>
      <c r="S10" s="107"/>
    </row>
    <row r="11" spans="1:21" ht="20.100000000000001" customHeight="1" x14ac:dyDescent="0.15">
      <c r="A11" s="491"/>
      <c r="B11" s="493"/>
      <c r="C11" s="86"/>
      <c r="D11" s="46"/>
      <c r="E11" s="61"/>
      <c r="F11" s="47"/>
      <c r="G11" s="97"/>
      <c r="H11" s="48" t="s">
        <v>124</v>
      </c>
      <c r="I11" s="45">
        <v>6000</v>
      </c>
      <c r="J11" s="45" t="s">
        <v>5</v>
      </c>
      <c r="K11" s="45" t="s">
        <v>158</v>
      </c>
      <c r="L11" s="45">
        <v>658</v>
      </c>
      <c r="M11" s="45" t="s">
        <v>129</v>
      </c>
      <c r="N11" s="45" t="s">
        <v>13</v>
      </c>
      <c r="O11" s="45">
        <v>12</v>
      </c>
      <c r="P11" s="69" t="s">
        <v>9</v>
      </c>
      <c r="Q11" s="426">
        <f>I11*L11*O11</f>
        <v>47376000</v>
      </c>
    </row>
    <row r="12" spans="1:21" ht="20.100000000000001" customHeight="1" x14ac:dyDescent="0.15">
      <c r="A12" s="491"/>
      <c r="B12" s="493"/>
      <c r="C12" s="86"/>
      <c r="D12" s="46"/>
      <c r="E12" s="61"/>
      <c r="F12" s="47"/>
      <c r="G12" s="97"/>
      <c r="H12" s="48" t="s">
        <v>157</v>
      </c>
      <c r="I12" s="45">
        <v>6000000</v>
      </c>
      <c r="J12" s="45" t="s">
        <v>111</v>
      </c>
      <c r="K12" s="45" t="s">
        <v>13</v>
      </c>
      <c r="L12" s="45"/>
      <c r="M12" s="45"/>
      <c r="N12" s="45"/>
      <c r="O12" s="45">
        <v>2</v>
      </c>
      <c r="P12" s="69" t="s">
        <v>109</v>
      </c>
      <c r="Q12" s="426">
        <f>I12*O12</f>
        <v>12000000</v>
      </c>
      <c r="U12" s="101"/>
    </row>
    <row r="13" spans="1:21" ht="20.100000000000001" customHeight="1" x14ac:dyDescent="0.15">
      <c r="A13" s="491"/>
      <c r="B13" s="493"/>
      <c r="C13" s="68" t="s">
        <v>130</v>
      </c>
      <c r="D13" s="54"/>
      <c r="E13" s="89">
        <f>Q13</f>
        <v>0</v>
      </c>
      <c r="F13" s="53">
        <f>E13-D13</f>
        <v>0</v>
      </c>
      <c r="G13" s="96">
        <v>0</v>
      </c>
      <c r="H13" s="55" t="s">
        <v>130</v>
      </c>
      <c r="I13" s="44"/>
      <c r="J13" s="44"/>
      <c r="K13" s="44"/>
      <c r="L13" s="44"/>
      <c r="M13" s="44"/>
      <c r="N13" s="44"/>
      <c r="O13" s="44"/>
      <c r="P13" s="77"/>
      <c r="Q13" s="425">
        <f>Q14+Q15</f>
        <v>0</v>
      </c>
      <c r="S13" s="102"/>
    </row>
    <row r="14" spans="1:21" ht="20.100000000000001" customHeight="1" x14ac:dyDescent="0.15">
      <c r="A14" s="491"/>
      <c r="B14" s="493"/>
      <c r="C14" s="86"/>
      <c r="D14" s="46"/>
      <c r="E14" s="61"/>
      <c r="F14" s="47"/>
      <c r="G14" s="97"/>
      <c r="H14" s="48" t="s">
        <v>131</v>
      </c>
      <c r="I14" s="45">
        <f>I8</f>
        <v>0</v>
      </c>
      <c r="J14" s="45" t="s">
        <v>111</v>
      </c>
      <c r="K14" s="45"/>
      <c r="L14" s="45"/>
      <c r="M14" s="45"/>
      <c r="N14" s="45" t="s">
        <v>13</v>
      </c>
      <c r="O14" s="45">
        <v>0</v>
      </c>
      <c r="P14" s="69" t="s">
        <v>109</v>
      </c>
      <c r="Q14" s="426">
        <f>I14*O14</f>
        <v>0</v>
      </c>
    </row>
    <row r="15" spans="1:21" ht="20.100000000000001" customHeight="1" x14ac:dyDescent="0.15">
      <c r="A15" s="427"/>
      <c r="B15" s="62"/>
      <c r="C15" s="56"/>
      <c r="D15" s="49"/>
      <c r="E15" s="88"/>
      <c r="F15" s="57"/>
      <c r="G15" s="98"/>
      <c r="H15" s="58" t="s">
        <v>132</v>
      </c>
      <c r="I15" s="50">
        <v>0</v>
      </c>
      <c r="J15" s="45" t="s">
        <v>111</v>
      </c>
      <c r="K15" s="45"/>
      <c r="L15" s="45"/>
      <c r="M15" s="45"/>
      <c r="N15" s="50" t="s">
        <v>13</v>
      </c>
      <c r="O15" s="50">
        <v>0</v>
      </c>
      <c r="P15" s="74" t="s">
        <v>109</v>
      </c>
      <c r="Q15" s="428">
        <f>I15*O15</f>
        <v>0</v>
      </c>
    </row>
    <row r="16" spans="1:21" ht="20.100000000000001" customHeight="1" x14ac:dyDescent="0.15">
      <c r="A16" s="494" t="s">
        <v>39</v>
      </c>
      <c r="B16" s="467"/>
      <c r="C16" s="467"/>
      <c r="D16" s="121">
        <f>D17</f>
        <v>8000000</v>
      </c>
      <c r="E16" s="71">
        <f>E17</f>
        <v>5200000</v>
      </c>
      <c r="F16" s="75">
        <f>E16-D16</f>
        <v>-2800000</v>
      </c>
      <c r="G16" s="94">
        <f t="shared" ref="G16:G21" si="0">E16/D16*100</f>
        <v>65</v>
      </c>
      <c r="H16" s="58"/>
      <c r="I16" s="50"/>
      <c r="J16" s="43"/>
      <c r="K16" s="43"/>
      <c r="L16" s="43"/>
      <c r="M16" s="43"/>
      <c r="N16" s="43"/>
      <c r="O16" s="50"/>
      <c r="P16" s="74"/>
      <c r="Q16" s="409"/>
    </row>
    <row r="17" spans="1:18" ht="20.100000000000001" customHeight="1" x14ac:dyDescent="0.15">
      <c r="A17" s="429"/>
      <c r="B17" s="495" t="s">
        <v>39</v>
      </c>
      <c r="C17" s="490"/>
      <c r="D17" s="49">
        <v>8000000</v>
      </c>
      <c r="E17" s="49">
        <f>SUM(Q18:Q19)</f>
        <v>5200000</v>
      </c>
      <c r="F17" s="66">
        <f>E17-D17</f>
        <v>-2800000</v>
      </c>
      <c r="G17" s="95">
        <f t="shared" si="0"/>
        <v>65</v>
      </c>
      <c r="H17" s="58"/>
      <c r="I17" s="50"/>
      <c r="J17" s="43"/>
      <c r="K17" s="43"/>
      <c r="L17" s="43"/>
      <c r="M17" s="43"/>
      <c r="N17" s="43"/>
      <c r="O17" s="50"/>
      <c r="P17" s="74"/>
      <c r="Q17" s="409"/>
    </row>
    <row r="18" spans="1:18" ht="20.100000000000001" customHeight="1" x14ac:dyDescent="0.15">
      <c r="A18" s="406"/>
      <c r="B18" s="105"/>
      <c r="C18" s="63" t="s">
        <v>41</v>
      </c>
      <c r="D18" s="35">
        <v>4000000</v>
      </c>
      <c r="E18" s="35">
        <f>Q18</f>
        <v>1000000</v>
      </c>
      <c r="F18" s="66">
        <f>E18-D18</f>
        <v>-3000000</v>
      </c>
      <c r="G18" s="95">
        <f t="shared" si="0"/>
        <v>25</v>
      </c>
      <c r="H18" s="60" t="s">
        <v>182</v>
      </c>
      <c r="I18" s="43">
        <v>1000000</v>
      </c>
      <c r="J18" s="43" t="s">
        <v>5</v>
      </c>
      <c r="K18" s="43"/>
      <c r="L18" s="43"/>
      <c r="M18" s="43"/>
      <c r="N18" s="43"/>
      <c r="O18" s="43">
        <v>1</v>
      </c>
      <c r="P18" s="76" t="s">
        <v>109</v>
      </c>
      <c r="Q18" s="430">
        <f>I18*O18</f>
        <v>1000000</v>
      </c>
      <c r="R18" s="70"/>
    </row>
    <row r="19" spans="1:18" ht="20.100000000000001" customHeight="1" x14ac:dyDescent="0.15">
      <c r="A19" s="408"/>
      <c r="B19" s="104"/>
      <c r="C19" s="287" t="s">
        <v>43</v>
      </c>
      <c r="D19" s="46">
        <v>4000000</v>
      </c>
      <c r="E19" s="46">
        <f>Q19</f>
        <v>4200000</v>
      </c>
      <c r="F19" s="47">
        <f>E19-D19</f>
        <v>200000</v>
      </c>
      <c r="G19" s="100">
        <f t="shared" si="0"/>
        <v>105</v>
      </c>
      <c r="H19" s="48" t="s">
        <v>43</v>
      </c>
      <c r="I19" s="45">
        <v>420000</v>
      </c>
      <c r="J19" s="45" t="s">
        <v>5</v>
      </c>
      <c r="K19" s="45"/>
      <c r="L19" s="45"/>
      <c r="M19" s="45"/>
      <c r="N19" s="45"/>
      <c r="O19" s="45">
        <v>10</v>
      </c>
      <c r="P19" s="45" t="s">
        <v>14</v>
      </c>
      <c r="Q19" s="430">
        <f>I19*O19</f>
        <v>4200000</v>
      </c>
    </row>
    <row r="20" spans="1:18" ht="20.100000000000001" customHeight="1" x14ac:dyDescent="0.15">
      <c r="A20" s="494" t="s">
        <v>12</v>
      </c>
      <c r="B20" s="496"/>
      <c r="C20" s="496"/>
      <c r="D20" s="71">
        <f>D21</f>
        <v>1540000</v>
      </c>
      <c r="E20" s="71">
        <f>E21</f>
        <v>1000000</v>
      </c>
      <c r="F20" s="75">
        <f>F21</f>
        <v>-540000</v>
      </c>
      <c r="G20" s="94">
        <f t="shared" si="0"/>
        <v>64.935064935064929</v>
      </c>
      <c r="H20" s="60"/>
      <c r="I20" s="43"/>
      <c r="J20" s="43"/>
      <c r="K20" s="43"/>
      <c r="L20" s="43"/>
      <c r="M20" s="43"/>
      <c r="N20" s="43"/>
      <c r="O20" s="43"/>
      <c r="P20" s="76"/>
      <c r="Q20" s="409"/>
    </row>
    <row r="21" spans="1:18" ht="20.100000000000001" customHeight="1" x14ac:dyDescent="0.15">
      <c r="A21" s="497"/>
      <c r="B21" s="489" t="s">
        <v>12</v>
      </c>
      <c r="C21" s="490"/>
      <c r="D21" s="49">
        <f>D22+D23</f>
        <v>1540000</v>
      </c>
      <c r="E21" s="49">
        <f>E22+E23</f>
        <v>1000000</v>
      </c>
      <c r="F21" s="66">
        <f>E21-D21</f>
        <v>-540000</v>
      </c>
      <c r="G21" s="95">
        <f t="shared" si="0"/>
        <v>64.935064935064929</v>
      </c>
      <c r="H21" s="60"/>
      <c r="I21" s="43"/>
      <c r="J21" s="43"/>
      <c r="K21" s="43"/>
      <c r="L21" s="43"/>
      <c r="M21" s="43"/>
      <c r="N21" s="43"/>
      <c r="O21" s="43"/>
      <c r="P21" s="76"/>
      <c r="Q21" s="409"/>
    </row>
    <row r="22" spans="1:18" ht="20.100000000000001" customHeight="1" thickBot="1" x14ac:dyDescent="0.2">
      <c r="A22" s="498"/>
      <c r="B22" s="431"/>
      <c r="C22" s="432" t="s">
        <v>155</v>
      </c>
      <c r="D22" s="416">
        <v>540000</v>
      </c>
      <c r="E22" s="416">
        <f>Q22</f>
        <v>0</v>
      </c>
      <c r="F22" s="415">
        <f t="shared" ref="F22:F32" si="1">E22-D22</f>
        <v>-540000</v>
      </c>
      <c r="G22" s="417">
        <v>0</v>
      </c>
      <c r="H22" s="418" t="s">
        <v>155</v>
      </c>
      <c r="I22" s="419">
        <v>0</v>
      </c>
      <c r="J22" s="419" t="s">
        <v>5</v>
      </c>
      <c r="K22" s="419"/>
      <c r="L22" s="419"/>
      <c r="M22" s="419"/>
      <c r="N22" s="419"/>
      <c r="O22" s="419">
        <v>0</v>
      </c>
      <c r="P22" s="419" t="s">
        <v>14</v>
      </c>
      <c r="Q22" s="421">
        <f>I22*O22</f>
        <v>0</v>
      </c>
    </row>
    <row r="23" spans="1:18" ht="20.100000000000001" customHeight="1" x14ac:dyDescent="0.15">
      <c r="A23" s="395"/>
      <c r="B23" s="396"/>
      <c r="C23" s="397" t="s">
        <v>156</v>
      </c>
      <c r="D23" s="398">
        <v>1000000</v>
      </c>
      <c r="E23" s="398">
        <f>Q23</f>
        <v>1000000</v>
      </c>
      <c r="F23" s="399">
        <f t="shared" si="1"/>
        <v>0</v>
      </c>
      <c r="G23" s="400">
        <v>0</v>
      </c>
      <c r="H23" s="401" t="s">
        <v>133</v>
      </c>
      <c r="I23" s="402">
        <v>500000</v>
      </c>
      <c r="J23" s="402" t="s">
        <v>111</v>
      </c>
      <c r="K23" s="402"/>
      <c r="L23" s="402"/>
      <c r="M23" s="402"/>
      <c r="N23" s="402"/>
      <c r="O23" s="402">
        <v>2</v>
      </c>
      <c r="P23" s="402" t="s">
        <v>109</v>
      </c>
      <c r="Q23" s="403">
        <f>I23*O23</f>
        <v>1000000</v>
      </c>
    </row>
    <row r="24" spans="1:18" ht="20.100000000000001" customHeight="1" x14ac:dyDescent="0.15">
      <c r="A24" s="488" t="s">
        <v>11</v>
      </c>
      <c r="B24" s="489"/>
      <c r="C24" s="490"/>
      <c r="D24" s="71">
        <f>D25</f>
        <v>1212013</v>
      </c>
      <c r="E24" s="71">
        <f>E25</f>
        <v>6370000</v>
      </c>
      <c r="F24" s="75">
        <f t="shared" si="1"/>
        <v>5157987</v>
      </c>
      <c r="G24" s="94">
        <v>0</v>
      </c>
      <c r="H24" s="109"/>
      <c r="I24" s="51"/>
      <c r="J24" s="51"/>
      <c r="K24" s="51"/>
      <c r="L24" s="51"/>
      <c r="M24" s="51"/>
      <c r="N24" s="51"/>
      <c r="O24" s="51"/>
      <c r="P24" s="76"/>
      <c r="Q24" s="404"/>
    </row>
    <row r="25" spans="1:18" ht="20.100000000000001" customHeight="1" x14ac:dyDescent="0.15">
      <c r="A25" s="405"/>
      <c r="B25" s="492" t="s">
        <v>11</v>
      </c>
      <c r="C25" s="490"/>
      <c r="D25" s="35">
        <v>1212013</v>
      </c>
      <c r="E25" s="35">
        <f>E26+E27+E28</f>
        <v>6370000</v>
      </c>
      <c r="F25" s="66">
        <f t="shared" si="1"/>
        <v>5157987</v>
      </c>
      <c r="G25" s="95">
        <v>0</v>
      </c>
      <c r="H25" s="60"/>
      <c r="I25" s="43"/>
      <c r="J25" s="43"/>
      <c r="K25" s="43"/>
      <c r="L25" s="43"/>
      <c r="M25" s="43"/>
      <c r="N25" s="43"/>
      <c r="O25" s="43"/>
      <c r="P25" s="76"/>
      <c r="Q25" s="404"/>
    </row>
    <row r="26" spans="1:18" ht="20.100000000000001" customHeight="1" x14ac:dyDescent="0.15">
      <c r="A26" s="406"/>
      <c r="B26" s="493"/>
      <c r="C26" s="56" t="s">
        <v>51</v>
      </c>
      <c r="D26" s="49">
        <v>0</v>
      </c>
      <c r="E26" s="49">
        <f>I26</f>
        <v>0</v>
      </c>
      <c r="F26" s="57">
        <f t="shared" si="1"/>
        <v>0</v>
      </c>
      <c r="G26" s="100">
        <v>0</v>
      </c>
      <c r="H26" s="58" t="s">
        <v>99</v>
      </c>
      <c r="I26" s="50">
        <v>0</v>
      </c>
      <c r="J26" s="50" t="s">
        <v>5</v>
      </c>
      <c r="K26" s="50"/>
      <c r="L26" s="50"/>
      <c r="M26" s="50"/>
      <c r="N26" s="50"/>
      <c r="O26" s="50">
        <v>0</v>
      </c>
      <c r="P26" s="50" t="s">
        <v>14</v>
      </c>
      <c r="Q26" s="407">
        <f>I26*O26</f>
        <v>0</v>
      </c>
    </row>
    <row r="27" spans="1:18" ht="20.100000000000001" customHeight="1" x14ac:dyDescent="0.15">
      <c r="A27" s="406"/>
      <c r="B27" s="493"/>
      <c r="C27" s="287" t="s">
        <v>264</v>
      </c>
      <c r="D27" s="35">
        <v>0</v>
      </c>
      <c r="E27" s="35">
        <f>I27</f>
        <v>2520000</v>
      </c>
      <c r="F27" s="66">
        <f>E27-D27</f>
        <v>2520000</v>
      </c>
      <c r="G27" s="95">
        <v>0</v>
      </c>
      <c r="H27" s="60" t="s">
        <v>265</v>
      </c>
      <c r="I27" s="43">
        <v>2520000</v>
      </c>
      <c r="J27" s="43" t="s">
        <v>5</v>
      </c>
      <c r="K27" s="43"/>
      <c r="L27" s="43"/>
      <c r="M27" s="43"/>
      <c r="N27" s="43"/>
      <c r="O27" s="43">
        <v>1</v>
      </c>
      <c r="P27" s="43" t="s">
        <v>14</v>
      </c>
      <c r="Q27" s="404">
        <f>I27*O27</f>
        <v>2520000</v>
      </c>
    </row>
    <row r="28" spans="1:18" ht="20.100000000000001" customHeight="1" x14ac:dyDescent="0.15">
      <c r="A28" s="408"/>
      <c r="B28" s="499"/>
      <c r="C28" s="287" t="s">
        <v>75</v>
      </c>
      <c r="D28" s="35">
        <v>1212013</v>
      </c>
      <c r="E28" s="35">
        <f>I28</f>
        <v>3850000</v>
      </c>
      <c r="F28" s="66">
        <f>E28-D28</f>
        <v>2637987</v>
      </c>
      <c r="G28" s="95">
        <v>0</v>
      </c>
      <c r="H28" s="60" t="s">
        <v>75</v>
      </c>
      <c r="I28" s="43">
        <v>3850000</v>
      </c>
      <c r="J28" s="43" t="s">
        <v>5</v>
      </c>
      <c r="K28" s="43"/>
      <c r="L28" s="43"/>
      <c r="M28" s="43"/>
      <c r="N28" s="43"/>
      <c r="O28" s="43">
        <v>1</v>
      </c>
      <c r="P28" s="43" t="s">
        <v>14</v>
      </c>
      <c r="Q28" s="404">
        <f>I28*O28</f>
        <v>3850000</v>
      </c>
    </row>
    <row r="29" spans="1:18" ht="20.100000000000001" customHeight="1" x14ac:dyDescent="0.15">
      <c r="A29" s="494" t="s">
        <v>23</v>
      </c>
      <c r="B29" s="496"/>
      <c r="C29" s="496"/>
      <c r="D29" s="75">
        <f>D30</f>
        <v>38987</v>
      </c>
      <c r="E29" s="75">
        <f>E30</f>
        <v>516000</v>
      </c>
      <c r="F29" s="75">
        <f t="shared" si="1"/>
        <v>477013</v>
      </c>
      <c r="G29" s="94">
        <f>E29/D29*100</f>
        <v>1323.5180957755149</v>
      </c>
      <c r="H29" s="60"/>
      <c r="I29" s="43"/>
      <c r="J29" s="43"/>
      <c r="K29" s="43"/>
      <c r="L29" s="43"/>
      <c r="M29" s="43"/>
      <c r="N29" s="43"/>
      <c r="O29" s="43"/>
      <c r="P29" s="78"/>
      <c r="Q29" s="409"/>
    </row>
    <row r="30" spans="1:18" ht="20.100000000000001" customHeight="1" x14ac:dyDescent="0.15">
      <c r="A30" s="410"/>
      <c r="B30" s="495" t="s">
        <v>23</v>
      </c>
      <c r="C30" s="495"/>
      <c r="D30" s="66">
        <f>D31+D32</f>
        <v>38987</v>
      </c>
      <c r="E30" s="66">
        <f>E31+E32</f>
        <v>516000</v>
      </c>
      <c r="F30" s="66">
        <f t="shared" si="1"/>
        <v>477013</v>
      </c>
      <c r="G30" s="95">
        <f>E30/D30*100</f>
        <v>1323.5180957755149</v>
      </c>
      <c r="H30" s="109"/>
      <c r="I30" s="51"/>
      <c r="J30" s="51"/>
      <c r="K30" s="51"/>
      <c r="L30" s="51"/>
      <c r="M30" s="51"/>
      <c r="N30" s="51"/>
      <c r="O30" s="51"/>
      <c r="P30" s="76"/>
      <c r="Q30" s="409"/>
    </row>
    <row r="31" spans="1:18" ht="20.100000000000001" customHeight="1" x14ac:dyDescent="0.15">
      <c r="A31" s="410"/>
      <c r="B31" s="59"/>
      <c r="C31" s="56" t="s">
        <v>68</v>
      </c>
      <c r="D31" s="53">
        <v>38987</v>
      </c>
      <c r="E31" s="35">
        <f>Q31</f>
        <v>16000</v>
      </c>
      <c r="F31" s="66">
        <f t="shared" si="1"/>
        <v>-22987</v>
      </c>
      <c r="G31" s="95">
        <f>E31/D31*100</f>
        <v>41.039320799240777</v>
      </c>
      <c r="H31" s="55" t="s">
        <v>85</v>
      </c>
      <c r="I31" s="43">
        <v>8000</v>
      </c>
      <c r="J31" s="44" t="s">
        <v>5</v>
      </c>
      <c r="K31" s="44"/>
      <c r="L31" s="44"/>
      <c r="M31" s="44"/>
      <c r="N31" s="44"/>
      <c r="O31" s="44">
        <v>2</v>
      </c>
      <c r="P31" s="44" t="s">
        <v>14</v>
      </c>
      <c r="Q31" s="411">
        <f>I31*O31</f>
        <v>16000</v>
      </c>
      <c r="R31" s="125"/>
    </row>
    <row r="32" spans="1:18" ht="20.100000000000001" customHeight="1" thickBot="1" x14ac:dyDescent="0.2">
      <c r="A32" s="412"/>
      <c r="B32" s="413"/>
      <c r="C32" s="414" t="s">
        <v>110</v>
      </c>
      <c r="D32" s="415">
        <v>0</v>
      </c>
      <c r="E32" s="416">
        <f>Q32</f>
        <v>500000</v>
      </c>
      <c r="F32" s="415">
        <f t="shared" si="1"/>
        <v>500000</v>
      </c>
      <c r="G32" s="417">
        <v>0</v>
      </c>
      <c r="H32" s="418" t="s">
        <v>181</v>
      </c>
      <c r="I32" s="419">
        <v>500000</v>
      </c>
      <c r="J32" s="419" t="s">
        <v>190</v>
      </c>
      <c r="K32" s="419"/>
      <c r="L32" s="419">
        <v>1</v>
      </c>
      <c r="M32" s="419" t="s">
        <v>14</v>
      </c>
      <c r="N32" s="419" t="s">
        <v>13</v>
      </c>
      <c r="O32" s="419">
        <v>1</v>
      </c>
      <c r="P32" s="420" t="s">
        <v>119</v>
      </c>
      <c r="Q32" s="421">
        <f>I32*L32*O32</f>
        <v>500000</v>
      </c>
      <c r="R32" s="45"/>
    </row>
    <row r="33" ht="20.100000000000001" customHeight="1" x14ac:dyDescent="0.15"/>
    <row r="71" spans="1:20" x14ac:dyDescent="0.15">
      <c r="A71" s="458" t="s">
        <v>17</v>
      </c>
      <c r="B71" s="458"/>
      <c r="C71" s="458"/>
      <c r="D71" s="172">
        <f>D72</f>
        <v>58451680</v>
      </c>
      <c r="E71" s="172">
        <f>E72</f>
        <v>35641200</v>
      </c>
      <c r="F71" s="129">
        <f t="shared" ref="F71:F73" si="2">E71-D71</f>
        <v>-22810480</v>
      </c>
      <c r="G71" s="170">
        <f>E71/D71*100</f>
        <v>60.975492919963983</v>
      </c>
      <c r="H71" s="259"/>
      <c r="I71" s="260"/>
      <c r="J71" s="261"/>
      <c r="K71" s="260"/>
      <c r="L71" s="260"/>
      <c r="M71" s="261"/>
      <c r="N71" s="260"/>
      <c r="O71" s="260"/>
      <c r="P71" s="262"/>
      <c r="Q71" s="263"/>
    </row>
    <row r="72" spans="1:20" x14ac:dyDescent="0.15">
      <c r="A72" s="148"/>
      <c r="B72" s="459" t="s">
        <v>97</v>
      </c>
      <c r="C72" s="459"/>
      <c r="D72" s="152">
        <f>D73</f>
        <v>58451680</v>
      </c>
      <c r="E72" s="152">
        <f>E73</f>
        <v>35641200</v>
      </c>
      <c r="F72" s="132">
        <f t="shared" si="2"/>
        <v>-22810480</v>
      </c>
      <c r="G72" s="164">
        <f>E72/D72*100</f>
        <v>60.975492919963983</v>
      </c>
      <c r="H72" s="259"/>
      <c r="I72" s="264"/>
      <c r="J72" s="265"/>
      <c r="K72" s="264"/>
      <c r="L72" s="264"/>
      <c r="M72" s="265"/>
      <c r="N72" s="264"/>
      <c r="O72" s="260"/>
      <c r="P72" s="262"/>
      <c r="Q72" s="266"/>
    </row>
    <row r="73" spans="1:20" x14ac:dyDescent="0.15">
      <c r="A73" s="148"/>
      <c r="B73" s="149"/>
      <c r="C73" s="135" t="s">
        <v>98</v>
      </c>
      <c r="D73" s="136">
        <v>58451680</v>
      </c>
      <c r="E73" s="136">
        <f>Q73</f>
        <v>35641200</v>
      </c>
      <c r="F73" s="137">
        <f t="shared" si="2"/>
        <v>-22810480</v>
      </c>
      <c r="G73" s="138">
        <f>E73/D73*100</f>
        <v>60.975492919963983</v>
      </c>
      <c r="H73" s="143" t="s">
        <v>98</v>
      </c>
      <c r="I73" s="228"/>
      <c r="J73" s="228"/>
      <c r="K73" s="228"/>
      <c r="L73" s="228"/>
      <c r="M73" s="228"/>
      <c r="N73" s="228"/>
      <c r="O73" s="228"/>
      <c r="P73" s="242"/>
      <c r="Q73" s="243">
        <f>SUM(Q74+Q79+Q84+Q92+Q93+Q96+Q106+Q110)</f>
        <v>35641200</v>
      </c>
    </row>
    <row r="74" spans="1:20" x14ac:dyDescent="0.15">
      <c r="A74" s="148"/>
      <c r="B74" s="149"/>
      <c r="C74" s="135"/>
      <c r="D74" s="140"/>
      <c r="E74" s="267"/>
      <c r="F74" s="146"/>
      <c r="G74" s="155"/>
      <c r="H74" s="143" t="s">
        <v>146</v>
      </c>
      <c r="I74" s="228"/>
      <c r="J74" s="228"/>
      <c r="K74" s="228"/>
      <c r="L74" s="228"/>
      <c r="M74" s="228"/>
      <c r="N74" s="228"/>
      <c r="O74" s="228"/>
      <c r="P74" s="242"/>
      <c r="Q74" s="243">
        <f>Q75+Q76+Q77+Q78</f>
        <v>0</v>
      </c>
    </row>
    <row r="75" spans="1:20" x14ac:dyDescent="0.15">
      <c r="A75" s="148"/>
      <c r="B75" s="149"/>
      <c r="C75" s="135"/>
      <c r="D75" s="140"/>
      <c r="E75" s="267"/>
      <c r="F75" s="146"/>
      <c r="G75" s="155"/>
      <c r="H75" s="143" t="s">
        <v>147</v>
      </c>
      <c r="I75" s="228">
        <v>0</v>
      </c>
      <c r="J75" s="228" t="s">
        <v>5</v>
      </c>
      <c r="K75" s="228" t="s">
        <v>13</v>
      </c>
      <c r="L75" s="228">
        <v>0</v>
      </c>
      <c r="M75" s="228" t="s">
        <v>136</v>
      </c>
      <c r="N75" s="228"/>
      <c r="O75" s="228"/>
      <c r="P75" s="242"/>
      <c r="Q75" s="243">
        <f>I75*L75</f>
        <v>0</v>
      </c>
    </row>
    <row r="76" spans="1:20" x14ac:dyDescent="0.15">
      <c r="A76" s="148"/>
      <c r="B76" s="149"/>
      <c r="C76" s="135"/>
      <c r="D76" s="140"/>
      <c r="E76" s="267"/>
      <c r="F76" s="146"/>
      <c r="G76" s="155"/>
      <c r="H76" s="143" t="s">
        <v>148</v>
      </c>
      <c r="I76" s="228">
        <v>0</v>
      </c>
      <c r="J76" s="228" t="s">
        <v>5</v>
      </c>
      <c r="K76" s="228" t="s">
        <v>13</v>
      </c>
      <c r="L76" s="228">
        <v>0</v>
      </c>
      <c r="M76" s="228" t="s">
        <v>136</v>
      </c>
      <c r="N76" s="228"/>
      <c r="O76" s="228"/>
      <c r="P76" s="242"/>
      <c r="Q76" s="243">
        <f>I76*L76</f>
        <v>0</v>
      </c>
    </row>
    <row r="77" spans="1:20" x14ac:dyDescent="0.15">
      <c r="A77" s="148"/>
      <c r="B77" s="149"/>
      <c r="C77" s="135"/>
      <c r="D77" s="140"/>
      <c r="E77" s="267"/>
      <c r="F77" s="146"/>
      <c r="G77" s="155"/>
      <c r="H77" s="143" t="s">
        <v>149</v>
      </c>
      <c r="I77" s="228">
        <v>0</v>
      </c>
      <c r="J77" s="228" t="s">
        <v>5</v>
      </c>
      <c r="K77" s="228" t="s">
        <v>13</v>
      </c>
      <c r="L77" s="228">
        <v>0</v>
      </c>
      <c r="M77" s="228" t="s">
        <v>136</v>
      </c>
      <c r="N77" s="228"/>
      <c r="O77" s="228"/>
      <c r="P77" s="242"/>
      <c r="Q77" s="243">
        <f>I77*L77</f>
        <v>0</v>
      </c>
    </row>
    <row r="78" spans="1:20" x14ac:dyDescent="0.15">
      <c r="A78" s="148"/>
      <c r="B78" s="149"/>
      <c r="C78" s="135"/>
      <c r="D78" s="140"/>
      <c r="E78" s="267"/>
      <c r="F78" s="146"/>
      <c r="G78" s="155"/>
      <c r="H78" s="143" t="s">
        <v>162</v>
      </c>
      <c r="I78" s="228">
        <v>0</v>
      </c>
      <c r="J78" s="228" t="s">
        <v>5</v>
      </c>
      <c r="K78" s="228" t="s">
        <v>13</v>
      </c>
      <c r="L78" s="228">
        <v>0</v>
      </c>
      <c r="M78" s="228" t="s">
        <v>119</v>
      </c>
      <c r="N78" s="228"/>
      <c r="O78" s="228"/>
      <c r="P78" s="242"/>
      <c r="Q78" s="243">
        <f>I78*L78</f>
        <v>0</v>
      </c>
    </row>
    <row r="79" spans="1:20" s="257" customFormat="1" x14ac:dyDescent="0.15">
      <c r="A79" s="244"/>
      <c r="B79" s="245"/>
      <c r="C79" s="246"/>
      <c r="D79" s="247"/>
      <c r="E79" s="268"/>
      <c r="F79" s="248"/>
      <c r="G79" s="249"/>
      <c r="H79" s="250" t="s">
        <v>135</v>
      </c>
      <c r="I79" s="269"/>
      <c r="J79" s="269"/>
      <c r="K79" s="269"/>
      <c r="L79" s="269"/>
      <c r="M79" s="269"/>
      <c r="N79" s="269"/>
      <c r="O79" s="269"/>
      <c r="P79" s="270"/>
      <c r="Q79" s="251">
        <f>SUM(Q80:Q83)</f>
        <v>23796000</v>
      </c>
      <c r="T79" s="253"/>
    </row>
    <row r="80" spans="1:20" s="257" customFormat="1" x14ac:dyDescent="0.15">
      <c r="A80" s="244"/>
      <c r="B80" s="245"/>
      <c r="C80" s="246"/>
      <c r="D80" s="247"/>
      <c r="E80" s="268"/>
      <c r="F80" s="248"/>
      <c r="G80" s="254"/>
      <c r="H80" s="258" t="s">
        <v>245</v>
      </c>
      <c r="I80" s="269">
        <v>5000</v>
      </c>
      <c r="J80" s="269" t="s">
        <v>5</v>
      </c>
      <c r="K80" s="269" t="s">
        <v>13</v>
      </c>
      <c r="L80" s="255">
        <v>12</v>
      </c>
      <c r="M80" s="255" t="s">
        <v>119</v>
      </c>
      <c r="N80" s="269" t="s">
        <v>13</v>
      </c>
      <c r="O80" s="269">
        <v>12</v>
      </c>
      <c r="P80" s="270" t="s">
        <v>191</v>
      </c>
      <c r="Q80" s="251">
        <f>I80*L80*O80</f>
        <v>720000</v>
      </c>
      <c r="T80" s="253"/>
    </row>
    <row r="81" spans="1:20" s="257" customFormat="1" x14ac:dyDescent="0.15">
      <c r="A81" s="244"/>
      <c r="B81" s="245"/>
      <c r="C81" s="246"/>
      <c r="D81" s="247"/>
      <c r="E81" s="268"/>
      <c r="F81" s="248"/>
      <c r="G81" s="254"/>
      <c r="H81" s="258" t="s">
        <v>246</v>
      </c>
      <c r="I81" s="269">
        <v>4200</v>
      </c>
      <c r="J81" s="269" t="s">
        <v>5</v>
      </c>
      <c r="K81" s="269" t="s">
        <v>13</v>
      </c>
      <c r="L81" s="269">
        <v>40</v>
      </c>
      <c r="M81" s="270" t="s">
        <v>109</v>
      </c>
      <c r="N81" s="269" t="s">
        <v>13</v>
      </c>
      <c r="O81" s="269">
        <v>57</v>
      </c>
      <c r="P81" s="270" t="s">
        <v>119</v>
      </c>
      <c r="Q81" s="251">
        <f>I81*L81*O81</f>
        <v>9576000</v>
      </c>
      <c r="T81" s="253"/>
    </row>
    <row r="82" spans="1:20" s="257" customFormat="1" x14ac:dyDescent="0.15">
      <c r="A82" s="244"/>
      <c r="B82" s="245"/>
      <c r="C82" s="246"/>
      <c r="D82" s="247"/>
      <c r="E82" s="268"/>
      <c r="F82" s="248"/>
      <c r="G82" s="254"/>
      <c r="H82" s="258" t="s">
        <v>247</v>
      </c>
      <c r="I82" s="269">
        <v>750000</v>
      </c>
      <c r="J82" s="269" t="s">
        <v>5</v>
      </c>
      <c r="K82" s="269" t="s">
        <v>13</v>
      </c>
      <c r="L82" s="269">
        <v>2</v>
      </c>
      <c r="M82" s="270" t="s">
        <v>109</v>
      </c>
      <c r="N82" s="269"/>
      <c r="O82" s="269"/>
      <c r="P82" s="270"/>
      <c r="Q82" s="251">
        <f t="shared" ref="Q82" si="3">I82*L82</f>
        <v>1500000</v>
      </c>
      <c r="T82" s="253"/>
    </row>
    <row r="83" spans="1:20" s="257" customFormat="1" x14ac:dyDescent="0.15">
      <c r="A83" s="244"/>
      <c r="B83" s="245"/>
      <c r="C83" s="246"/>
      <c r="D83" s="247"/>
      <c r="E83" s="268"/>
      <c r="F83" s="248"/>
      <c r="G83" s="254"/>
      <c r="H83" s="250" t="s">
        <v>248</v>
      </c>
      <c r="I83" s="269">
        <v>100000</v>
      </c>
      <c r="J83" s="269" t="s">
        <v>111</v>
      </c>
      <c r="K83" s="269" t="s">
        <v>158</v>
      </c>
      <c r="L83" s="269">
        <v>6</v>
      </c>
      <c r="M83" s="269" t="s">
        <v>191</v>
      </c>
      <c r="N83" s="269" t="s">
        <v>158</v>
      </c>
      <c r="O83" s="269">
        <v>20</v>
      </c>
      <c r="P83" s="270" t="s">
        <v>119</v>
      </c>
      <c r="Q83" s="251">
        <f>I83*L83*O83</f>
        <v>12000000</v>
      </c>
      <c r="T83" s="253"/>
    </row>
    <row r="84" spans="1:20" x14ac:dyDescent="0.15">
      <c r="A84" s="148"/>
      <c r="B84" s="149"/>
      <c r="C84" s="135"/>
      <c r="D84" s="140"/>
      <c r="E84" s="271"/>
      <c r="F84" s="146"/>
      <c r="G84" s="147"/>
      <c r="H84" s="143" t="s">
        <v>137</v>
      </c>
      <c r="I84" s="228"/>
      <c r="J84" s="228"/>
      <c r="K84" s="228"/>
      <c r="L84" s="228"/>
      <c r="M84" s="228"/>
      <c r="N84" s="228"/>
      <c r="O84" s="228"/>
      <c r="P84" s="242"/>
      <c r="Q84" s="243">
        <f>SUM(Q85:Q90)</f>
        <v>2400000</v>
      </c>
    </row>
    <row r="85" spans="1:20" x14ac:dyDescent="0.15">
      <c r="A85" s="244"/>
      <c r="B85" s="245"/>
      <c r="C85" s="246"/>
      <c r="D85" s="247"/>
      <c r="E85" s="247"/>
      <c r="F85" s="248"/>
      <c r="G85" s="272"/>
      <c r="H85" s="250" t="s">
        <v>169</v>
      </c>
      <c r="I85" s="269">
        <v>100000</v>
      </c>
      <c r="J85" s="269" t="s">
        <v>5</v>
      </c>
      <c r="K85" s="269" t="s">
        <v>13</v>
      </c>
      <c r="L85" s="269">
        <v>1</v>
      </c>
      <c r="M85" s="269" t="s">
        <v>134</v>
      </c>
      <c r="N85" s="269" t="s">
        <v>158</v>
      </c>
      <c r="O85" s="269">
        <v>12</v>
      </c>
      <c r="P85" s="270" t="s">
        <v>136</v>
      </c>
      <c r="Q85" s="251">
        <f>I85*L85*O85</f>
        <v>1200000</v>
      </c>
    </row>
    <row r="86" spans="1:20" x14ac:dyDescent="0.15">
      <c r="A86" s="148"/>
      <c r="B86" s="149"/>
      <c r="C86" s="135"/>
      <c r="D86" s="140"/>
      <c r="E86" s="140"/>
      <c r="F86" s="146"/>
      <c r="G86" s="155"/>
      <c r="H86" s="143" t="s">
        <v>192</v>
      </c>
      <c r="I86" s="228">
        <v>0</v>
      </c>
      <c r="J86" s="228" t="s">
        <v>5</v>
      </c>
      <c r="K86" s="228" t="s">
        <v>13</v>
      </c>
      <c r="L86" s="228">
        <v>0</v>
      </c>
      <c r="M86" s="228" t="s">
        <v>134</v>
      </c>
      <c r="N86" s="228" t="s">
        <v>158</v>
      </c>
      <c r="O86" s="228">
        <v>0</v>
      </c>
      <c r="P86" s="242" t="s">
        <v>136</v>
      </c>
      <c r="Q86" s="243">
        <f t="shared" ref="Q86:Q88" si="4">I86*L86*O86</f>
        <v>0</v>
      </c>
    </row>
    <row r="87" spans="1:20" x14ac:dyDescent="0.15">
      <c r="A87" s="148"/>
      <c r="B87" s="149"/>
      <c r="C87" s="135"/>
      <c r="D87" s="140"/>
      <c r="E87" s="140"/>
      <c r="F87" s="146"/>
      <c r="G87" s="232"/>
      <c r="H87" s="143" t="s">
        <v>183</v>
      </c>
      <c r="I87" s="228">
        <v>0</v>
      </c>
      <c r="J87" s="228" t="s">
        <v>5</v>
      </c>
      <c r="K87" s="228" t="s">
        <v>13</v>
      </c>
      <c r="L87" s="228">
        <v>0</v>
      </c>
      <c r="M87" s="228" t="s">
        <v>119</v>
      </c>
      <c r="N87" s="228" t="s">
        <v>13</v>
      </c>
      <c r="O87" s="228">
        <v>0</v>
      </c>
      <c r="P87" s="242" t="s">
        <v>191</v>
      </c>
      <c r="Q87" s="243">
        <f t="shared" si="4"/>
        <v>0</v>
      </c>
    </row>
    <row r="88" spans="1:20" x14ac:dyDescent="0.15">
      <c r="A88" s="148"/>
      <c r="B88" s="149"/>
      <c r="C88" s="135"/>
      <c r="D88" s="140"/>
      <c r="E88" s="140"/>
      <c r="F88" s="146"/>
      <c r="G88" s="167"/>
      <c r="H88" s="143" t="s">
        <v>170</v>
      </c>
      <c r="I88" s="228">
        <v>0</v>
      </c>
      <c r="J88" s="228" t="s">
        <v>111</v>
      </c>
      <c r="K88" s="228" t="s">
        <v>158</v>
      </c>
      <c r="L88" s="228">
        <v>0</v>
      </c>
      <c r="M88" s="228" t="s">
        <v>134</v>
      </c>
      <c r="N88" s="228" t="s">
        <v>13</v>
      </c>
      <c r="O88" s="228">
        <v>0</v>
      </c>
      <c r="P88" s="242" t="s">
        <v>136</v>
      </c>
      <c r="Q88" s="243">
        <f t="shared" si="4"/>
        <v>0</v>
      </c>
    </row>
    <row r="89" spans="1:20" x14ac:dyDescent="0.15">
      <c r="A89" s="148"/>
      <c r="B89" s="149"/>
      <c r="C89" s="135"/>
      <c r="D89" s="140"/>
      <c r="E89" s="267"/>
      <c r="F89" s="146"/>
      <c r="G89" s="155"/>
      <c r="H89" s="143" t="s">
        <v>212</v>
      </c>
      <c r="I89" s="228">
        <v>0</v>
      </c>
      <c r="J89" s="228" t="s">
        <v>5</v>
      </c>
      <c r="K89" s="228" t="s">
        <v>158</v>
      </c>
      <c r="L89" s="228">
        <v>0</v>
      </c>
      <c r="M89" s="228" t="s">
        <v>134</v>
      </c>
      <c r="N89" s="228" t="s">
        <v>13</v>
      </c>
      <c r="O89" s="228">
        <v>0</v>
      </c>
      <c r="P89" s="242" t="s">
        <v>136</v>
      </c>
      <c r="Q89" s="243">
        <f>I89*L89*O89</f>
        <v>0</v>
      </c>
    </row>
    <row r="90" spans="1:20" x14ac:dyDescent="0.15">
      <c r="A90" s="244"/>
      <c r="B90" s="245"/>
      <c r="C90" s="246"/>
      <c r="D90" s="247"/>
      <c r="E90" s="273"/>
      <c r="F90" s="248"/>
      <c r="G90" s="274"/>
      <c r="H90" s="250" t="s">
        <v>249</v>
      </c>
      <c r="I90" s="269">
        <v>100000</v>
      </c>
      <c r="J90" s="269" t="s">
        <v>5</v>
      </c>
      <c r="K90" s="269" t="s">
        <v>13</v>
      </c>
      <c r="L90" s="269">
        <v>1</v>
      </c>
      <c r="M90" s="269" t="s">
        <v>134</v>
      </c>
      <c r="N90" s="269" t="s">
        <v>13</v>
      </c>
      <c r="O90" s="269">
        <v>12</v>
      </c>
      <c r="P90" s="270" t="s">
        <v>191</v>
      </c>
      <c r="Q90" s="251">
        <f t="shared" ref="Q90" si="5">I90*L90*O90</f>
        <v>1200000</v>
      </c>
    </row>
    <row r="91" spans="1:20" x14ac:dyDescent="0.15">
      <c r="A91" s="148"/>
      <c r="B91" s="149"/>
      <c r="C91" s="135"/>
      <c r="D91" s="140"/>
      <c r="E91" s="267"/>
      <c r="F91" s="146"/>
      <c r="G91" s="155"/>
      <c r="H91" s="143"/>
      <c r="I91" s="228"/>
      <c r="J91" s="228"/>
      <c r="K91" s="228"/>
      <c r="L91" s="228"/>
      <c r="M91" s="228"/>
      <c r="N91" s="228"/>
      <c r="O91" s="228"/>
      <c r="P91" s="242"/>
      <c r="Q91" s="243"/>
    </row>
    <row r="92" spans="1:20" x14ac:dyDescent="0.15">
      <c r="A92" s="148"/>
      <c r="B92" s="149"/>
      <c r="C92" s="135"/>
      <c r="D92" s="140"/>
      <c r="E92" s="267"/>
      <c r="F92" s="146"/>
      <c r="G92" s="167"/>
      <c r="H92" s="143" t="s">
        <v>179</v>
      </c>
      <c r="I92" s="228">
        <v>0</v>
      </c>
      <c r="J92" s="228" t="s">
        <v>111</v>
      </c>
      <c r="K92" s="228" t="s">
        <v>158</v>
      </c>
      <c r="L92" s="228">
        <v>10</v>
      </c>
      <c r="M92" s="228" t="s">
        <v>109</v>
      </c>
      <c r="N92" s="228" t="s">
        <v>13</v>
      </c>
      <c r="O92" s="228"/>
      <c r="P92" s="242"/>
      <c r="Q92" s="243">
        <f>I92*L92</f>
        <v>0</v>
      </c>
    </row>
    <row r="93" spans="1:20" x14ac:dyDescent="0.15">
      <c r="A93" s="148"/>
      <c r="B93" s="165"/>
      <c r="C93" s="135"/>
      <c r="D93" s="140"/>
      <c r="E93" s="140"/>
      <c r="F93" s="146"/>
      <c r="G93" s="155"/>
      <c r="H93" s="143" t="s">
        <v>166</v>
      </c>
      <c r="I93" s="228"/>
      <c r="J93" s="228"/>
      <c r="K93" s="228"/>
      <c r="L93" s="228"/>
      <c r="M93" s="228"/>
      <c r="N93" s="228"/>
      <c r="O93" s="228"/>
      <c r="P93" s="242"/>
      <c r="Q93" s="243">
        <f>Q94+Q95</f>
        <v>400000</v>
      </c>
    </row>
    <row r="94" spans="1:20" x14ac:dyDescent="0.15">
      <c r="A94" s="148"/>
      <c r="B94" s="149"/>
      <c r="C94" s="135"/>
      <c r="D94" s="140"/>
      <c r="E94" s="267"/>
      <c r="F94" s="146"/>
      <c r="G94" s="155"/>
      <c r="H94" s="143" t="s">
        <v>167</v>
      </c>
      <c r="I94" s="228">
        <v>0</v>
      </c>
      <c r="J94" s="228" t="s">
        <v>5</v>
      </c>
      <c r="K94" s="228" t="s">
        <v>13</v>
      </c>
      <c r="L94" s="228">
        <v>0</v>
      </c>
      <c r="M94" s="228" t="s">
        <v>119</v>
      </c>
      <c r="N94" s="228" t="s">
        <v>13</v>
      </c>
      <c r="O94" s="228">
        <v>0</v>
      </c>
      <c r="P94" s="242" t="s">
        <v>109</v>
      </c>
      <c r="Q94" s="243">
        <f>I94*L94*O94</f>
        <v>0</v>
      </c>
    </row>
    <row r="95" spans="1:20" x14ac:dyDescent="0.15">
      <c r="A95" s="148"/>
      <c r="B95" s="149"/>
      <c r="C95" s="135"/>
      <c r="D95" s="140"/>
      <c r="E95" s="267"/>
      <c r="F95" s="146"/>
      <c r="G95" s="155"/>
      <c r="H95" s="143" t="s">
        <v>168</v>
      </c>
      <c r="I95" s="228">
        <v>10000</v>
      </c>
      <c r="J95" s="228" t="s">
        <v>5</v>
      </c>
      <c r="K95" s="228" t="s">
        <v>13</v>
      </c>
      <c r="L95" s="228">
        <v>10</v>
      </c>
      <c r="M95" s="228" t="s">
        <v>119</v>
      </c>
      <c r="N95" s="228" t="s">
        <v>13</v>
      </c>
      <c r="O95" s="228">
        <v>4</v>
      </c>
      <c r="P95" s="242" t="s">
        <v>109</v>
      </c>
      <c r="Q95" s="243">
        <f>I95*L95*O95</f>
        <v>400000</v>
      </c>
    </row>
    <row r="96" spans="1:20" x14ac:dyDescent="0.15">
      <c r="A96" s="148"/>
      <c r="B96" s="149"/>
      <c r="C96" s="135"/>
      <c r="D96" s="140"/>
      <c r="E96" s="271"/>
      <c r="F96" s="146"/>
      <c r="G96" s="147"/>
      <c r="H96" s="143" t="s">
        <v>138</v>
      </c>
      <c r="I96" s="228"/>
      <c r="J96" s="228"/>
      <c r="K96" s="228"/>
      <c r="L96" s="228"/>
      <c r="M96" s="228"/>
      <c r="N96" s="228"/>
      <c r="O96" s="228"/>
      <c r="P96" s="242"/>
      <c r="Q96" s="243">
        <f>Q97+Q98+Q99+Q100+Q101+Q102</f>
        <v>2445200</v>
      </c>
    </row>
    <row r="97" spans="1:17" x14ac:dyDescent="0.15">
      <c r="A97" s="148"/>
      <c r="B97" s="149"/>
      <c r="C97" s="135"/>
      <c r="D97" s="140"/>
      <c r="E97" s="271"/>
      <c r="F97" s="146"/>
      <c r="G97" s="147"/>
      <c r="H97" s="143" t="s">
        <v>139</v>
      </c>
      <c r="I97" s="228">
        <v>0</v>
      </c>
      <c r="J97" s="228" t="s">
        <v>111</v>
      </c>
      <c r="K97" s="228" t="s">
        <v>13</v>
      </c>
      <c r="L97" s="228">
        <v>2</v>
      </c>
      <c r="M97" s="228" t="s">
        <v>109</v>
      </c>
      <c r="N97" s="228"/>
      <c r="O97" s="228"/>
      <c r="P97" s="242"/>
      <c r="Q97" s="243">
        <f t="shared" ref="Q97:Q101" si="6">I97*L97</f>
        <v>0</v>
      </c>
    </row>
    <row r="98" spans="1:17" x14ac:dyDescent="0.15">
      <c r="A98" s="148"/>
      <c r="B98" s="149"/>
      <c r="C98" s="135"/>
      <c r="D98" s="140"/>
      <c r="E98" s="271"/>
      <c r="F98" s="146"/>
      <c r="G98" s="147"/>
      <c r="H98" s="143" t="s">
        <v>140</v>
      </c>
      <c r="I98" s="228">
        <v>200000</v>
      </c>
      <c r="J98" s="228" t="s">
        <v>111</v>
      </c>
      <c r="K98" s="228" t="s">
        <v>13</v>
      </c>
      <c r="L98" s="228">
        <v>2</v>
      </c>
      <c r="M98" s="228" t="s">
        <v>109</v>
      </c>
      <c r="N98" s="228"/>
      <c r="O98" s="228"/>
      <c r="P98" s="242"/>
      <c r="Q98" s="243">
        <f t="shared" si="6"/>
        <v>400000</v>
      </c>
    </row>
    <row r="99" spans="1:17" x14ac:dyDescent="0.15">
      <c r="A99" s="148"/>
      <c r="B99" s="149"/>
      <c r="C99" s="135"/>
      <c r="D99" s="140"/>
      <c r="E99" s="140"/>
      <c r="F99" s="146"/>
      <c r="G99" s="155"/>
      <c r="H99" s="143" t="s">
        <v>141</v>
      </c>
      <c r="I99" s="228">
        <v>70000</v>
      </c>
      <c r="J99" s="228" t="s">
        <v>111</v>
      </c>
      <c r="K99" s="228" t="s">
        <v>13</v>
      </c>
      <c r="L99" s="228">
        <v>2</v>
      </c>
      <c r="M99" s="228" t="s">
        <v>109</v>
      </c>
      <c r="N99" s="228"/>
      <c r="O99" s="228"/>
      <c r="P99" s="242"/>
      <c r="Q99" s="243">
        <f t="shared" si="6"/>
        <v>140000</v>
      </c>
    </row>
    <row r="100" spans="1:17" x14ac:dyDescent="0.15">
      <c r="A100" s="148"/>
      <c r="B100" s="149"/>
      <c r="C100" s="135"/>
      <c r="D100" s="140"/>
      <c r="E100" s="140"/>
      <c r="F100" s="146"/>
      <c r="G100" s="167"/>
      <c r="H100" s="143" t="s">
        <v>195</v>
      </c>
      <c r="I100" s="228">
        <v>54600</v>
      </c>
      <c r="J100" s="228" t="s">
        <v>111</v>
      </c>
      <c r="K100" s="228" t="s">
        <v>158</v>
      </c>
      <c r="L100" s="228">
        <v>12</v>
      </c>
      <c r="M100" s="228" t="s">
        <v>107</v>
      </c>
      <c r="N100" s="228"/>
      <c r="O100" s="228"/>
      <c r="P100" s="242"/>
      <c r="Q100" s="243">
        <f t="shared" si="6"/>
        <v>655200</v>
      </c>
    </row>
    <row r="101" spans="1:17" x14ac:dyDescent="0.15">
      <c r="A101" s="148"/>
      <c r="B101" s="241"/>
      <c r="C101" s="135"/>
      <c r="D101" s="140"/>
      <c r="E101" s="140"/>
      <c r="F101" s="146"/>
      <c r="G101" s="232"/>
      <c r="H101" s="143" t="s">
        <v>194</v>
      </c>
      <c r="I101" s="228">
        <v>0</v>
      </c>
      <c r="J101" s="228" t="s">
        <v>111</v>
      </c>
      <c r="K101" s="228" t="s">
        <v>158</v>
      </c>
      <c r="L101" s="228">
        <v>0</v>
      </c>
      <c r="M101" s="228" t="s">
        <v>109</v>
      </c>
      <c r="N101" s="228"/>
      <c r="O101" s="228"/>
      <c r="P101" s="242"/>
      <c r="Q101" s="243">
        <f t="shared" si="6"/>
        <v>0</v>
      </c>
    </row>
    <row r="102" spans="1:17" x14ac:dyDescent="0.15">
      <c r="A102" s="148"/>
      <c r="B102" s="241"/>
      <c r="C102" s="135"/>
      <c r="D102" s="140"/>
      <c r="E102" s="140"/>
      <c r="F102" s="146"/>
      <c r="G102" s="155"/>
      <c r="H102" s="143" t="s">
        <v>238</v>
      </c>
      <c r="I102" s="228"/>
      <c r="J102" s="228"/>
      <c r="K102" s="228"/>
      <c r="L102" s="228"/>
      <c r="M102" s="228"/>
      <c r="N102" s="228"/>
      <c r="O102" s="228"/>
      <c r="P102" s="242"/>
      <c r="Q102" s="243">
        <f>Q103</f>
        <v>1250000</v>
      </c>
    </row>
    <row r="103" spans="1:17" x14ac:dyDescent="0.15">
      <c r="A103" s="148"/>
      <c r="B103" s="241"/>
      <c r="C103" s="135"/>
      <c r="D103" s="140"/>
      <c r="E103" s="140"/>
      <c r="F103" s="146"/>
      <c r="G103" s="155"/>
      <c r="H103" s="143" t="s">
        <v>239</v>
      </c>
      <c r="I103" s="228">
        <v>250000</v>
      </c>
      <c r="J103" s="228" t="s">
        <v>111</v>
      </c>
      <c r="K103" s="228" t="s">
        <v>13</v>
      </c>
      <c r="L103" s="228">
        <v>5</v>
      </c>
      <c r="M103" s="228" t="s">
        <v>109</v>
      </c>
      <c r="N103" s="228"/>
      <c r="O103" s="228"/>
      <c r="P103" s="242"/>
      <c r="Q103" s="243">
        <f t="shared" ref="Q103" si="7">I103*L103</f>
        <v>1250000</v>
      </c>
    </row>
    <row r="104" spans="1:17" x14ac:dyDescent="0.15">
      <c r="A104" s="148"/>
      <c r="B104" s="241"/>
      <c r="C104" s="135"/>
      <c r="D104" s="140"/>
      <c r="E104" s="140"/>
      <c r="F104" s="146"/>
      <c r="G104" s="155"/>
      <c r="H104" s="143" t="s">
        <v>243</v>
      </c>
      <c r="I104" s="228"/>
      <c r="J104" s="228"/>
      <c r="K104" s="228"/>
      <c r="L104" s="228"/>
      <c r="M104" s="228"/>
      <c r="N104" s="228"/>
      <c r="O104" s="228"/>
      <c r="P104" s="242"/>
      <c r="Q104" s="243">
        <f>Q105+Q106</f>
        <v>12000000</v>
      </c>
    </row>
    <row r="105" spans="1:17" x14ac:dyDescent="0.15">
      <c r="A105" s="148"/>
      <c r="B105" s="241"/>
      <c r="C105" s="135"/>
      <c r="D105" s="140"/>
      <c r="E105" s="140"/>
      <c r="F105" s="146"/>
      <c r="G105" s="155"/>
      <c r="H105" s="143" t="s">
        <v>244</v>
      </c>
      <c r="I105" s="228">
        <v>6000000</v>
      </c>
      <c r="J105" s="228" t="s">
        <v>5</v>
      </c>
      <c r="K105" s="228" t="s">
        <v>13</v>
      </c>
      <c r="L105" s="228">
        <v>1</v>
      </c>
      <c r="M105" s="228" t="s">
        <v>109</v>
      </c>
      <c r="N105" s="228"/>
      <c r="O105" s="228"/>
      <c r="P105" s="242"/>
      <c r="Q105" s="243">
        <f>I105*L105</f>
        <v>6000000</v>
      </c>
    </row>
    <row r="106" spans="1:17" x14ac:dyDescent="0.15">
      <c r="A106" s="148"/>
      <c r="B106" s="241"/>
      <c r="C106" s="135"/>
      <c r="D106" s="140"/>
      <c r="E106" s="140"/>
      <c r="F106" s="146"/>
      <c r="G106" s="155"/>
      <c r="H106" s="143" t="s">
        <v>163</v>
      </c>
      <c r="I106" s="228">
        <v>6000000</v>
      </c>
      <c r="J106" s="228" t="s">
        <v>5</v>
      </c>
      <c r="K106" s="228" t="s">
        <v>13</v>
      </c>
      <c r="L106" s="228">
        <v>1</v>
      </c>
      <c r="M106" s="228" t="s">
        <v>109</v>
      </c>
      <c r="N106" s="228"/>
      <c r="O106" s="228"/>
      <c r="P106" s="242"/>
      <c r="Q106" s="243">
        <f>I106*L106</f>
        <v>6000000</v>
      </c>
    </row>
    <row r="107" spans="1:17" x14ac:dyDescent="0.15">
      <c r="A107" s="148"/>
      <c r="B107" s="241"/>
      <c r="C107" s="135"/>
      <c r="D107" s="140"/>
      <c r="E107" s="271"/>
      <c r="F107" s="146"/>
      <c r="G107" s="147"/>
      <c r="H107" s="143" t="s">
        <v>76</v>
      </c>
      <c r="I107" s="228">
        <v>100000</v>
      </c>
      <c r="J107" s="229" t="s">
        <v>5</v>
      </c>
      <c r="K107" s="228" t="s">
        <v>13</v>
      </c>
      <c r="L107" s="228"/>
      <c r="M107" s="229"/>
      <c r="N107" s="228"/>
      <c r="O107" s="228">
        <v>2</v>
      </c>
      <c r="P107" s="230" t="s">
        <v>14</v>
      </c>
      <c r="Q107" s="231">
        <f>I107*O107</f>
        <v>200000</v>
      </c>
    </row>
    <row r="108" spans="1:17" x14ac:dyDescent="0.15">
      <c r="A108" s="148"/>
      <c r="B108" s="241"/>
      <c r="C108" s="135"/>
      <c r="D108" s="140"/>
      <c r="E108" s="271"/>
      <c r="F108" s="146"/>
      <c r="G108" s="147"/>
      <c r="H108" s="143" t="s">
        <v>78</v>
      </c>
      <c r="I108" s="228">
        <v>150000</v>
      </c>
      <c r="J108" s="229" t="s">
        <v>5</v>
      </c>
      <c r="K108" s="228" t="s">
        <v>13</v>
      </c>
      <c r="L108" s="228"/>
      <c r="M108" s="229"/>
      <c r="N108" s="228"/>
      <c r="O108" s="228">
        <v>2</v>
      </c>
      <c r="P108" s="230" t="s">
        <v>14</v>
      </c>
      <c r="Q108" s="231">
        <f>I108*O108</f>
        <v>300000</v>
      </c>
    </row>
    <row r="109" spans="1:17" x14ac:dyDescent="0.15">
      <c r="A109" s="148"/>
      <c r="B109" s="149"/>
      <c r="C109" s="135"/>
      <c r="D109" s="140"/>
      <c r="E109" s="271"/>
      <c r="F109" s="146"/>
      <c r="G109" s="147"/>
      <c r="H109" s="143" t="s">
        <v>92</v>
      </c>
      <c r="I109" s="228">
        <v>0</v>
      </c>
      <c r="J109" s="229" t="s">
        <v>5</v>
      </c>
      <c r="K109" s="228" t="s">
        <v>13</v>
      </c>
      <c r="L109" s="228"/>
      <c r="M109" s="229"/>
      <c r="N109" s="228"/>
      <c r="O109" s="228">
        <v>0</v>
      </c>
      <c r="P109" s="230" t="s">
        <v>109</v>
      </c>
      <c r="Q109" s="231">
        <f>I109*O109</f>
        <v>0</v>
      </c>
    </row>
    <row r="110" spans="1:17" x14ac:dyDescent="0.15">
      <c r="A110" s="157"/>
      <c r="B110" s="212"/>
      <c r="C110" s="168"/>
      <c r="D110" s="158"/>
      <c r="E110" s="158"/>
      <c r="F110" s="159"/>
      <c r="G110" s="160"/>
      <c r="H110" s="275" t="s">
        <v>145</v>
      </c>
      <c r="I110" s="276"/>
      <c r="J110" s="277"/>
      <c r="K110" s="276"/>
      <c r="L110" s="276"/>
      <c r="M110" s="277"/>
      <c r="N110" s="276"/>
      <c r="O110" s="276"/>
      <c r="P110" s="278"/>
      <c r="Q110" s="279">
        <f>Q111</f>
        <v>600000</v>
      </c>
    </row>
    <row r="111" spans="1:17" x14ac:dyDescent="0.15">
      <c r="A111" s="221"/>
      <c r="B111" s="222"/>
      <c r="C111" s="223"/>
      <c r="D111" s="224"/>
      <c r="E111" s="224"/>
      <c r="F111" s="225"/>
      <c r="G111" s="226"/>
      <c r="H111" s="280" t="s">
        <v>164</v>
      </c>
      <c r="I111" s="281">
        <v>100000</v>
      </c>
      <c r="J111" s="282" t="s">
        <v>5</v>
      </c>
      <c r="K111" s="281" t="s">
        <v>13</v>
      </c>
      <c r="L111" s="281"/>
      <c r="M111" s="282"/>
      <c r="N111" s="281"/>
      <c r="O111" s="281">
        <v>6</v>
      </c>
      <c r="P111" s="283" t="s">
        <v>109</v>
      </c>
      <c r="Q111" s="284">
        <f>I111*O111</f>
        <v>600000</v>
      </c>
    </row>
  </sheetData>
  <mergeCells count="24">
    <mergeCell ref="A71:C71"/>
    <mergeCell ref="B72:C72"/>
    <mergeCell ref="A29:C29"/>
    <mergeCell ref="B30:C30"/>
    <mergeCell ref="A24:C24"/>
    <mergeCell ref="B25:C25"/>
    <mergeCell ref="B26:B28"/>
    <mergeCell ref="A16:C16"/>
    <mergeCell ref="B17:C17"/>
    <mergeCell ref="A20:C20"/>
    <mergeCell ref="B21:C21"/>
    <mergeCell ref="A21:A22"/>
    <mergeCell ref="A5:C5"/>
    <mergeCell ref="A6:C6"/>
    <mergeCell ref="A7:A14"/>
    <mergeCell ref="B7:C7"/>
    <mergeCell ref="B8:B14"/>
    <mergeCell ref="A1:P1"/>
    <mergeCell ref="A3:C3"/>
    <mergeCell ref="D3:D4"/>
    <mergeCell ref="E3:E4"/>
    <mergeCell ref="F3:G3"/>
    <mergeCell ref="H3:Q4"/>
    <mergeCell ref="A2:Q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94" firstPageNumber="187" fitToHeight="0" orientation="landscape" useFirstPageNumber="1" r:id="rId1"/>
  <headerFooter>
    <oddFooter>&amp;R&amp;"굴림,보통"&amp;9참좋은재가노인돌봄센터 (2021. 11.30)</oddFooter>
  </headerFooter>
  <rowBreaks count="1" manualBreakCount="1">
    <brk id="22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125"/>
  <sheetViews>
    <sheetView showGridLines="0" view="pageBreakPreview" topLeftCell="A52" zoomScaleSheetLayoutView="100" workbookViewId="0">
      <selection activeCell="Q94" sqref="Q94"/>
    </sheetView>
  </sheetViews>
  <sheetFormatPr defaultRowHeight="13.5" x14ac:dyDescent="0.15"/>
  <cols>
    <col min="1" max="1" width="7.5546875" style="174" customWidth="1"/>
    <col min="2" max="2" width="8.77734375" style="174" customWidth="1"/>
    <col min="3" max="3" width="12.44140625" style="174" customWidth="1"/>
    <col min="4" max="4" width="12.5546875" style="174" customWidth="1"/>
    <col min="5" max="5" width="11.77734375" style="174" customWidth="1"/>
    <col min="6" max="6" width="11.5546875" style="174" customWidth="1"/>
    <col min="7" max="7" width="7.77734375" style="175" customWidth="1"/>
    <col min="8" max="8" width="25.6640625" style="174" customWidth="1"/>
    <col min="9" max="9" width="10.44140625" style="174" customWidth="1"/>
    <col min="10" max="10" width="3.33203125" style="176" customWidth="1"/>
    <col min="11" max="11" width="2.88671875" style="174" customWidth="1"/>
    <col min="12" max="12" width="5.77734375" style="174" customWidth="1"/>
    <col min="13" max="13" width="3.33203125" style="176" customWidth="1"/>
    <col min="14" max="14" width="2.6640625" style="174" customWidth="1"/>
    <col min="15" max="15" width="3" style="174" customWidth="1"/>
    <col min="16" max="16" width="3.6640625" style="176" customWidth="1"/>
    <col min="17" max="17" width="11.6640625" style="174" customWidth="1"/>
    <col min="18" max="18" width="9.33203125" style="110" bestFit="1" customWidth="1"/>
    <col min="19" max="20" width="13.77734375" style="102" bestFit="1" customWidth="1"/>
    <col min="21" max="21" width="12.6640625" style="110" bestFit="1" customWidth="1"/>
    <col min="22" max="16384" width="8.88671875" style="110"/>
  </cols>
  <sheetData>
    <row r="1" spans="1:21" s="126" customFormat="1" ht="20.100000000000001" customHeight="1" x14ac:dyDescent="0.15">
      <c r="A1" s="502" t="s">
        <v>268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4"/>
      <c r="S1" s="102"/>
      <c r="T1" s="102"/>
    </row>
    <row r="2" spans="1:21" s="126" customFormat="1" ht="20.100000000000001" customHeight="1" thickBot="1" x14ac:dyDescent="0.2">
      <c r="A2" s="386"/>
      <c r="B2" s="210"/>
      <c r="C2" s="210"/>
      <c r="D2" s="210"/>
      <c r="E2" s="210"/>
      <c r="F2" s="210"/>
      <c r="G2" s="219"/>
      <c r="H2" s="210"/>
      <c r="I2" s="210"/>
      <c r="J2" s="220"/>
      <c r="K2" s="210"/>
      <c r="L2" s="210"/>
      <c r="M2" s="220"/>
      <c r="N2" s="210"/>
      <c r="O2" s="210"/>
      <c r="P2" s="505" t="s">
        <v>94</v>
      </c>
      <c r="Q2" s="506"/>
      <c r="S2" s="102"/>
      <c r="T2" s="102"/>
    </row>
    <row r="3" spans="1:21" s="126" customFormat="1" ht="20.100000000000001" customHeight="1" x14ac:dyDescent="0.15">
      <c r="A3" s="507" t="s">
        <v>27</v>
      </c>
      <c r="B3" s="508"/>
      <c r="C3" s="509"/>
      <c r="D3" s="510" t="s">
        <v>256</v>
      </c>
      <c r="E3" s="510" t="s">
        <v>232</v>
      </c>
      <c r="F3" s="512" t="s">
        <v>70</v>
      </c>
      <c r="G3" s="512"/>
      <c r="H3" s="513" t="s">
        <v>38</v>
      </c>
      <c r="I3" s="514"/>
      <c r="J3" s="514"/>
      <c r="K3" s="514"/>
      <c r="L3" s="514"/>
      <c r="M3" s="514"/>
      <c r="N3" s="514"/>
      <c r="O3" s="514"/>
      <c r="P3" s="514"/>
      <c r="Q3" s="515"/>
      <c r="S3" s="102"/>
      <c r="T3" s="102"/>
    </row>
    <row r="4" spans="1:21" s="126" customFormat="1" ht="20.100000000000001" customHeight="1" thickBot="1" x14ac:dyDescent="0.2">
      <c r="A4" s="387" t="s">
        <v>18</v>
      </c>
      <c r="B4" s="127" t="s">
        <v>15</v>
      </c>
      <c r="C4" s="127" t="s">
        <v>34</v>
      </c>
      <c r="D4" s="511"/>
      <c r="E4" s="511"/>
      <c r="F4" s="127" t="s">
        <v>24</v>
      </c>
      <c r="G4" s="128" t="s">
        <v>26</v>
      </c>
      <c r="H4" s="516"/>
      <c r="I4" s="517"/>
      <c r="J4" s="517"/>
      <c r="K4" s="517"/>
      <c r="L4" s="517"/>
      <c r="M4" s="517"/>
      <c r="N4" s="517"/>
      <c r="O4" s="517"/>
      <c r="P4" s="517"/>
      <c r="Q4" s="518"/>
      <c r="S4" s="102"/>
      <c r="T4" s="102">
        <f>세입예산!E5</f>
        <v>880086000</v>
      </c>
    </row>
    <row r="5" spans="1:21" s="126" customFormat="1" ht="20.100000000000001" customHeight="1" thickTop="1" x14ac:dyDescent="0.15">
      <c r="A5" s="519" t="s">
        <v>32</v>
      </c>
      <c r="B5" s="520"/>
      <c r="C5" s="521"/>
      <c r="D5" s="129">
        <f>D6+D66+D70+D113+D116+D119</f>
        <v>898081000</v>
      </c>
      <c r="E5" s="129">
        <f>E6+E66+E70+E113+E116+E119</f>
        <v>880086000</v>
      </c>
      <c r="F5" s="129">
        <f>E5-D5</f>
        <v>-17995000</v>
      </c>
      <c r="G5" s="130">
        <f>E5/D5*100</f>
        <v>97.996283186037786</v>
      </c>
      <c r="H5" s="184"/>
      <c r="I5" s="185"/>
      <c r="J5" s="186"/>
      <c r="K5" s="185"/>
      <c r="L5" s="185"/>
      <c r="M5" s="186"/>
      <c r="N5" s="185"/>
      <c r="O5" s="185"/>
      <c r="P5" s="187"/>
      <c r="Q5" s="388"/>
      <c r="S5" s="102"/>
      <c r="T5" s="102">
        <f>E5</f>
        <v>880086000</v>
      </c>
    </row>
    <row r="6" spans="1:21" s="126" customFormat="1" ht="20.100000000000001" customHeight="1" x14ac:dyDescent="0.15">
      <c r="A6" s="522" t="s">
        <v>19</v>
      </c>
      <c r="B6" s="523"/>
      <c r="C6" s="524"/>
      <c r="D6" s="131">
        <f>SUM(D7,D24,D34)</f>
        <v>821357462</v>
      </c>
      <c r="E6" s="131">
        <f>SUM(E7,E24,E34)</f>
        <v>826194560</v>
      </c>
      <c r="F6" s="131">
        <f>E6-D6</f>
        <v>4837098</v>
      </c>
      <c r="G6" s="130">
        <f>E6/D6*100</f>
        <v>100.58891508554895</v>
      </c>
      <c r="H6" s="188"/>
      <c r="I6" s="189"/>
      <c r="J6" s="190"/>
      <c r="K6" s="189"/>
      <c r="L6" s="189"/>
      <c r="M6" s="190"/>
      <c r="N6" s="189"/>
      <c r="O6" s="189"/>
      <c r="P6" s="191"/>
      <c r="Q6" s="349"/>
      <c r="S6" s="102"/>
      <c r="T6" s="102">
        <f>T4-T5</f>
        <v>0</v>
      </c>
    </row>
    <row r="7" spans="1:21" s="126" customFormat="1" ht="20.100000000000001" customHeight="1" x14ac:dyDescent="0.15">
      <c r="A7" s="389"/>
      <c r="B7" s="525" t="s">
        <v>10</v>
      </c>
      <c r="C7" s="526"/>
      <c r="D7" s="132">
        <f>D8+D12+D17+D18</f>
        <v>805126312</v>
      </c>
      <c r="E7" s="132">
        <f>SUM(E8,E12,E17,E18)</f>
        <v>810148560</v>
      </c>
      <c r="F7" s="132">
        <f>E7-D7</f>
        <v>5022248</v>
      </c>
      <c r="G7" s="133">
        <f>E7/D7*100</f>
        <v>100.62378386163088</v>
      </c>
      <c r="H7" s="188"/>
      <c r="I7" s="192"/>
      <c r="J7" s="190"/>
      <c r="K7" s="189"/>
      <c r="L7" s="189"/>
      <c r="M7" s="190"/>
      <c r="N7" s="189"/>
      <c r="O7" s="189"/>
      <c r="P7" s="191"/>
      <c r="Q7" s="349"/>
      <c r="S7" s="102"/>
      <c r="T7" s="102"/>
    </row>
    <row r="8" spans="1:21" s="126" customFormat="1" ht="20.100000000000001" customHeight="1" x14ac:dyDescent="0.15">
      <c r="A8" s="390"/>
      <c r="B8" s="134"/>
      <c r="C8" s="135" t="s">
        <v>30</v>
      </c>
      <c r="D8" s="136">
        <v>647239250</v>
      </c>
      <c r="E8" s="136">
        <f>Q8</f>
        <v>680012880</v>
      </c>
      <c r="F8" s="137">
        <f>E8-D8</f>
        <v>32773630</v>
      </c>
      <c r="G8" s="138">
        <f>E8/D8*100</f>
        <v>105.06360360562188</v>
      </c>
      <c r="H8" s="193" t="s">
        <v>114</v>
      </c>
      <c r="I8" s="194"/>
      <c r="J8" s="195"/>
      <c r="K8" s="194"/>
      <c r="L8" s="194"/>
      <c r="M8" s="195"/>
      <c r="N8" s="194"/>
      <c r="O8" s="194"/>
      <c r="P8" s="196"/>
      <c r="Q8" s="331">
        <f>Q9+Q10+Q11</f>
        <v>680012880</v>
      </c>
      <c r="S8" s="102"/>
      <c r="T8" s="102"/>
    </row>
    <row r="9" spans="1:21" s="126" customFormat="1" ht="20.100000000000001" customHeight="1" x14ac:dyDescent="0.15">
      <c r="A9" s="390"/>
      <c r="B9" s="139"/>
      <c r="C9" s="135"/>
      <c r="D9" s="140"/>
      <c r="E9" s="210"/>
      <c r="F9" s="141"/>
      <c r="G9" s="142"/>
      <c r="H9" s="177" t="s">
        <v>120</v>
      </c>
      <c r="I9" s="197">
        <v>2300000</v>
      </c>
      <c r="J9" s="198" t="s">
        <v>5</v>
      </c>
      <c r="K9" s="197" t="s">
        <v>13</v>
      </c>
      <c r="L9" s="197">
        <v>1</v>
      </c>
      <c r="M9" s="199" t="s">
        <v>119</v>
      </c>
      <c r="N9" s="197" t="s">
        <v>13</v>
      </c>
      <c r="O9" s="197">
        <v>12</v>
      </c>
      <c r="P9" s="199" t="s">
        <v>136</v>
      </c>
      <c r="Q9" s="328">
        <f>I9*L9*O9</f>
        <v>27600000</v>
      </c>
      <c r="S9" s="102">
        <v>399415400</v>
      </c>
      <c r="T9" s="102">
        <v>80308960</v>
      </c>
      <c r="U9" s="144">
        <f>S9+T9</f>
        <v>479724360</v>
      </c>
    </row>
    <row r="10" spans="1:21" s="126" customFormat="1" ht="20.100000000000001" customHeight="1" x14ac:dyDescent="0.15">
      <c r="A10" s="390"/>
      <c r="B10" s="139"/>
      <c r="C10" s="135"/>
      <c r="D10" s="140"/>
      <c r="E10" s="210"/>
      <c r="F10" s="141"/>
      <c r="G10" s="145"/>
      <c r="H10" s="177" t="s">
        <v>121</v>
      </c>
      <c r="I10" s="197">
        <v>2100000</v>
      </c>
      <c r="J10" s="198" t="s">
        <v>5</v>
      </c>
      <c r="K10" s="197" t="s">
        <v>13</v>
      </c>
      <c r="L10" s="197">
        <v>2</v>
      </c>
      <c r="M10" s="198" t="s">
        <v>119</v>
      </c>
      <c r="N10" s="197" t="s">
        <v>13</v>
      </c>
      <c r="O10" s="197">
        <v>12</v>
      </c>
      <c r="P10" s="199" t="s">
        <v>136</v>
      </c>
      <c r="Q10" s="328">
        <f>I10*L10*O10</f>
        <v>50400000</v>
      </c>
      <c r="S10" s="102">
        <v>33282840</v>
      </c>
      <c r="T10" s="102">
        <v>6692060</v>
      </c>
      <c r="U10" s="144">
        <f>S10+T10</f>
        <v>39974900</v>
      </c>
    </row>
    <row r="11" spans="1:21" s="126" customFormat="1" ht="20.100000000000001" customHeight="1" x14ac:dyDescent="0.15">
      <c r="A11" s="390"/>
      <c r="B11" s="139"/>
      <c r="C11" s="135"/>
      <c r="D11" s="140"/>
      <c r="E11" s="227"/>
      <c r="F11" s="141"/>
      <c r="G11" s="142"/>
      <c r="H11" s="177" t="s">
        <v>123</v>
      </c>
      <c r="I11" s="197">
        <v>1194470</v>
      </c>
      <c r="J11" s="198" t="s">
        <v>5</v>
      </c>
      <c r="K11" s="197" t="s">
        <v>13</v>
      </c>
      <c r="L11" s="197">
        <v>42</v>
      </c>
      <c r="M11" s="198" t="s">
        <v>119</v>
      </c>
      <c r="N11" s="201" t="s">
        <v>13</v>
      </c>
      <c r="O11" s="201">
        <v>12</v>
      </c>
      <c r="P11" s="187" t="s">
        <v>136</v>
      </c>
      <c r="Q11" s="328">
        <f>I11*L11*O11</f>
        <v>602012880</v>
      </c>
      <c r="S11" s="102"/>
      <c r="T11" s="102"/>
      <c r="U11" s="144"/>
    </row>
    <row r="12" spans="1:21" s="126" customFormat="1" ht="20.100000000000001" customHeight="1" x14ac:dyDescent="0.15">
      <c r="A12" s="327"/>
      <c r="B12" s="149"/>
      <c r="C12" s="150" t="s">
        <v>96</v>
      </c>
      <c r="D12" s="136">
        <v>33171182</v>
      </c>
      <c r="E12" s="136">
        <f>Q12</f>
        <v>3360000</v>
      </c>
      <c r="F12" s="137">
        <f>E12-D12</f>
        <v>-29811182</v>
      </c>
      <c r="G12" s="138">
        <f>E12/D12*100</f>
        <v>10.129274259807804</v>
      </c>
      <c r="H12" s="194" t="s">
        <v>115</v>
      </c>
      <c r="I12" s="194"/>
      <c r="J12" s="195"/>
      <c r="K12" s="194"/>
      <c r="L12" s="194"/>
      <c r="M12" s="195"/>
      <c r="N12" s="197"/>
      <c r="O12" s="197"/>
      <c r="P12" s="199"/>
      <c r="Q12" s="331">
        <f>SUM(Q14:Q16)</f>
        <v>3360000</v>
      </c>
      <c r="S12" s="102"/>
      <c r="T12" s="102"/>
    </row>
    <row r="13" spans="1:21" s="126" customFormat="1" ht="20.100000000000001" customHeight="1" x14ac:dyDescent="0.15">
      <c r="A13" s="327"/>
      <c r="B13" s="149"/>
      <c r="C13" s="135"/>
      <c r="D13" s="140"/>
      <c r="E13" s="210"/>
      <c r="F13" s="146"/>
      <c r="G13" s="147"/>
      <c r="H13" s="143" t="s">
        <v>127</v>
      </c>
      <c r="I13" s="354"/>
      <c r="J13" s="391"/>
      <c r="K13" s="354"/>
      <c r="L13" s="354"/>
      <c r="M13" s="391"/>
      <c r="N13" s="354"/>
      <c r="O13" s="197"/>
      <c r="P13" s="392"/>
      <c r="Q13" s="393"/>
      <c r="S13" s="102"/>
      <c r="T13" s="102"/>
    </row>
    <row r="14" spans="1:21" s="126" customFormat="1" ht="20.100000000000001" customHeight="1" x14ac:dyDescent="0.15">
      <c r="A14" s="327"/>
      <c r="B14" s="149"/>
      <c r="C14" s="135"/>
      <c r="D14" s="140"/>
      <c r="E14" s="209"/>
      <c r="F14" s="240"/>
      <c r="G14" s="147"/>
      <c r="H14" s="143" t="s">
        <v>165</v>
      </c>
      <c r="I14" s="354">
        <v>70000</v>
      </c>
      <c r="J14" s="391" t="s">
        <v>111</v>
      </c>
      <c r="K14" s="354" t="s">
        <v>236</v>
      </c>
      <c r="L14" s="354">
        <v>4</v>
      </c>
      <c r="M14" s="391" t="s">
        <v>119</v>
      </c>
      <c r="N14" s="354" t="s">
        <v>13</v>
      </c>
      <c r="O14" s="354">
        <v>12</v>
      </c>
      <c r="P14" s="392" t="s">
        <v>136</v>
      </c>
      <c r="Q14" s="393">
        <f>I14*L14*O14</f>
        <v>3360000</v>
      </c>
      <c r="S14" s="102"/>
      <c r="T14" s="102"/>
    </row>
    <row r="15" spans="1:21" s="126" customFormat="1" ht="20.100000000000001" customHeight="1" x14ac:dyDescent="0.15">
      <c r="A15" s="327"/>
      <c r="B15" s="149"/>
      <c r="C15" s="135"/>
      <c r="D15" s="140"/>
      <c r="E15" s="209"/>
      <c r="F15" s="394"/>
      <c r="G15" s="147"/>
      <c r="H15" s="143" t="s">
        <v>214</v>
      </c>
      <c r="I15" s="197">
        <v>0</v>
      </c>
      <c r="J15" s="198" t="s">
        <v>111</v>
      </c>
      <c r="K15" s="197" t="s">
        <v>13</v>
      </c>
      <c r="L15" s="197"/>
      <c r="M15" s="198"/>
      <c r="N15" s="197" t="s">
        <v>13</v>
      </c>
      <c r="O15" s="354">
        <v>0</v>
      </c>
      <c r="P15" s="392" t="s">
        <v>233</v>
      </c>
      <c r="Q15" s="328">
        <f>I15*O15</f>
        <v>0</v>
      </c>
      <c r="S15" s="102"/>
      <c r="T15" s="102"/>
    </row>
    <row r="16" spans="1:21" s="126" customFormat="1" ht="20.100000000000001" customHeight="1" x14ac:dyDescent="0.15">
      <c r="A16" s="327"/>
      <c r="B16" s="149"/>
      <c r="C16" s="135"/>
      <c r="D16" s="140"/>
      <c r="E16" s="210"/>
      <c r="F16" s="146"/>
      <c r="G16" s="147"/>
      <c r="H16" s="177" t="s">
        <v>215</v>
      </c>
      <c r="I16" s="197">
        <v>0</v>
      </c>
      <c r="J16" s="198" t="s">
        <v>111</v>
      </c>
      <c r="K16" s="197" t="s">
        <v>13</v>
      </c>
      <c r="L16" s="197"/>
      <c r="M16" s="198"/>
      <c r="N16" s="197" t="s">
        <v>13</v>
      </c>
      <c r="O16" s="197">
        <v>0</v>
      </c>
      <c r="P16" s="199" t="s">
        <v>109</v>
      </c>
      <c r="Q16" s="328">
        <f>I16*O16</f>
        <v>0</v>
      </c>
      <c r="S16" s="102"/>
      <c r="T16" s="102"/>
      <c r="U16" s="102"/>
    </row>
    <row r="17" spans="1:20" s="126" customFormat="1" ht="20.100000000000001" customHeight="1" x14ac:dyDescent="0.15">
      <c r="A17" s="327"/>
      <c r="B17" s="149"/>
      <c r="C17" s="135" t="s">
        <v>72</v>
      </c>
      <c r="D17" s="140">
        <v>56545530</v>
      </c>
      <c r="E17" s="140">
        <f>ROUNDDOWN((I17/L17),-1)</f>
        <v>56947740</v>
      </c>
      <c r="F17" s="146">
        <f>E17-D17</f>
        <v>402210</v>
      </c>
      <c r="G17" s="155">
        <f>E17/D17*100</f>
        <v>100.71130290935464</v>
      </c>
      <c r="H17" s="177" t="s">
        <v>128</v>
      </c>
      <c r="I17" s="197">
        <f>Q8+Q12</f>
        <v>683372880</v>
      </c>
      <c r="J17" s="198" t="s">
        <v>5</v>
      </c>
      <c r="K17" s="197" t="s">
        <v>4</v>
      </c>
      <c r="L17" s="197">
        <v>12</v>
      </c>
      <c r="M17" s="198" t="s">
        <v>211</v>
      </c>
      <c r="N17" s="197"/>
      <c r="O17" s="197"/>
      <c r="P17" s="199"/>
      <c r="Q17" s="328">
        <f>ROUNDDOWN((I17/L17),-1)</f>
        <v>56947740</v>
      </c>
      <c r="S17" s="102"/>
      <c r="T17" s="102"/>
    </row>
    <row r="18" spans="1:20" s="126" customFormat="1" ht="20.100000000000001" customHeight="1" x14ac:dyDescent="0.15">
      <c r="A18" s="327"/>
      <c r="B18" s="149"/>
      <c r="C18" s="150" t="s">
        <v>61</v>
      </c>
      <c r="D18" s="136">
        <v>68170350</v>
      </c>
      <c r="E18" s="136">
        <f>SUM(Q19:Q23)</f>
        <v>69827940</v>
      </c>
      <c r="F18" s="137">
        <f>E18-D18</f>
        <v>1657590</v>
      </c>
      <c r="G18" s="138">
        <f>E18/D18*100</f>
        <v>102.43154098519372</v>
      </c>
      <c r="H18" s="193" t="s">
        <v>67</v>
      </c>
      <c r="I18" s="194"/>
      <c r="J18" s="195"/>
      <c r="K18" s="194"/>
      <c r="L18" s="194"/>
      <c r="M18" s="195"/>
      <c r="N18" s="194"/>
      <c r="O18" s="194"/>
      <c r="P18" s="196"/>
      <c r="Q18" s="331">
        <f>SUM(Q19:Q23)</f>
        <v>69827940</v>
      </c>
      <c r="S18" s="102"/>
      <c r="T18" s="102"/>
    </row>
    <row r="19" spans="1:20" s="126" customFormat="1" ht="20.100000000000001" customHeight="1" x14ac:dyDescent="0.15">
      <c r="A19" s="327"/>
      <c r="B19" s="149"/>
      <c r="C19" s="135"/>
      <c r="D19" s="140"/>
      <c r="E19" s="210"/>
      <c r="F19" s="146"/>
      <c r="G19" s="147"/>
      <c r="H19" s="177" t="s">
        <v>47</v>
      </c>
      <c r="I19" s="197">
        <f>I17</f>
        <v>683372880</v>
      </c>
      <c r="J19" s="198" t="s">
        <v>5</v>
      </c>
      <c r="K19" s="197" t="s">
        <v>13</v>
      </c>
      <c r="L19" s="213">
        <v>4.5</v>
      </c>
      <c r="M19" s="198" t="s">
        <v>29</v>
      </c>
      <c r="N19" s="197"/>
      <c r="O19" s="197"/>
      <c r="P19" s="199"/>
      <c r="Q19" s="328">
        <f>ROUNDDOWN((I19*L19/100),-1)</f>
        <v>30751770</v>
      </c>
      <c r="S19" s="102"/>
      <c r="T19" s="102"/>
    </row>
    <row r="20" spans="1:20" s="126" customFormat="1" ht="20.100000000000001" customHeight="1" x14ac:dyDescent="0.15">
      <c r="A20" s="327"/>
      <c r="B20" s="149"/>
      <c r="C20" s="135"/>
      <c r="D20" s="140"/>
      <c r="E20" s="210"/>
      <c r="F20" s="146"/>
      <c r="G20" s="147"/>
      <c r="H20" s="177" t="s">
        <v>54</v>
      </c>
      <c r="I20" s="197">
        <f>I17</f>
        <v>683372880</v>
      </c>
      <c r="J20" s="198" t="s">
        <v>210</v>
      </c>
      <c r="K20" s="197" t="s">
        <v>13</v>
      </c>
      <c r="L20" s="214">
        <v>3.43</v>
      </c>
      <c r="M20" s="198" t="s">
        <v>29</v>
      </c>
      <c r="N20" s="197"/>
      <c r="O20" s="197"/>
      <c r="P20" s="199"/>
      <c r="Q20" s="328">
        <f>ROUNDDOWN((I20*L20/100),-1)</f>
        <v>23439680</v>
      </c>
      <c r="S20" s="102">
        <v>794205130</v>
      </c>
      <c r="T20" s="102"/>
    </row>
    <row r="21" spans="1:20" s="126" customFormat="1" ht="20.100000000000001" customHeight="1" x14ac:dyDescent="0.15">
      <c r="A21" s="327"/>
      <c r="B21" s="149"/>
      <c r="C21" s="135"/>
      <c r="D21" s="140"/>
      <c r="E21" s="210"/>
      <c r="F21" s="146"/>
      <c r="G21" s="147"/>
      <c r="H21" s="177" t="s">
        <v>42</v>
      </c>
      <c r="I21" s="197">
        <f>Q20</f>
        <v>23439680</v>
      </c>
      <c r="J21" s="198" t="s">
        <v>5</v>
      </c>
      <c r="K21" s="197" t="s">
        <v>13</v>
      </c>
      <c r="L21" s="215">
        <v>11.52</v>
      </c>
      <c r="M21" s="198" t="s">
        <v>29</v>
      </c>
      <c r="N21" s="197"/>
      <c r="O21" s="197"/>
      <c r="P21" s="199"/>
      <c r="Q21" s="328">
        <f>ROUNDDOWN((I21*L21/100),-1)</f>
        <v>2700250</v>
      </c>
      <c r="S21" s="102"/>
      <c r="T21" s="102"/>
    </row>
    <row r="22" spans="1:20" s="126" customFormat="1" ht="20.100000000000001" customHeight="1" x14ac:dyDescent="0.15">
      <c r="A22" s="327"/>
      <c r="B22" s="149"/>
      <c r="C22" s="135"/>
      <c r="D22" s="140"/>
      <c r="E22" s="209"/>
      <c r="F22" s="146"/>
      <c r="G22" s="216"/>
      <c r="H22" s="177" t="s">
        <v>49</v>
      </c>
      <c r="I22" s="197">
        <f>I20</f>
        <v>683372880</v>
      </c>
      <c r="J22" s="198" t="s">
        <v>5</v>
      </c>
      <c r="K22" s="197" t="s">
        <v>13</v>
      </c>
      <c r="L22" s="215">
        <v>1.25</v>
      </c>
      <c r="M22" s="198" t="s">
        <v>29</v>
      </c>
      <c r="N22" s="197"/>
      <c r="O22" s="197"/>
      <c r="P22" s="199"/>
      <c r="Q22" s="328">
        <f>ROUNDDOWN((I22*L22/100),-1)</f>
        <v>8542160</v>
      </c>
      <c r="S22" s="102"/>
      <c r="T22" s="102"/>
    </row>
    <row r="23" spans="1:20" s="126" customFormat="1" ht="20.100000000000001" customHeight="1" x14ac:dyDescent="0.15">
      <c r="A23" s="327"/>
      <c r="B23" s="149"/>
      <c r="C23" s="135"/>
      <c r="D23" s="152"/>
      <c r="E23" s="156"/>
      <c r="F23" s="153"/>
      <c r="G23" s="154"/>
      <c r="H23" s="200" t="s">
        <v>176</v>
      </c>
      <c r="I23" s="201">
        <f>I20</f>
        <v>683372880</v>
      </c>
      <c r="J23" s="202" t="s">
        <v>5</v>
      </c>
      <c r="K23" s="201" t="s">
        <v>13</v>
      </c>
      <c r="L23" s="203">
        <v>0.64300000000000002</v>
      </c>
      <c r="M23" s="202" t="s">
        <v>29</v>
      </c>
      <c r="N23" s="201"/>
      <c r="O23" s="201"/>
      <c r="P23" s="187"/>
      <c r="Q23" s="332">
        <f>ROUNDDOWN((I23*L23/100),-1)</f>
        <v>4394080</v>
      </c>
      <c r="S23" s="102"/>
      <c r="T23" s="102"/>
    </row>
    <row r="24" spans="1:20" s="126" customFormat="1" ht="20.100000000000001" customHeight="1" x14ac:dyDescent="0.15">
      <c r="A24" s="327"/>
      <c r="B24" s="459" t="s">
        <v>59</v>
      </c>
      <c r="C24" s="459"/>
      <c r="D24" s="163">
        <f>D25+D32</f>
        <v>780000</v>
      </c>
      <c r="E24" s="163">
        <f>SUM(E25:E32)</f>
        <v>760000</v>
      </c>
      <c r="F24" s="132">
        <f>E24-D24</f>
        <v>-20000</v>
      </c>
      <c r="G24" s="164">
        <f>E24/D24*100</f>
        <v>97.435897435897431</v>
      </c>
      <c r="H24" s="188"/>
      <c r="I24" s="189"/>
      <c r="J24" s="190"/>
      <c r="K24" s="189"/>
      <c r="L24" s="189"/>
      <c r="M24" s="190"/>
      <c r="N24" s="189"/>
      <c r="O24" s="189"/>
      <c r="P24" s="191"/>
      <c r="Q24" s="349"/>
      <c r="S24" s="102"/>
      <c r="T24" s="102"/>
    </row>
    <row r="25" spans="1:20" s="126" customFormat="1" ht="20.100000000000001" customHeight="1" x14ac:dyDescent="0.15">
      <c r="A25" s="327"/>
      <c r="B25" s="165"/>
      <c r="C25" s="135" t="s">
        <v>50</v>
      </c>
      <c r="D25" s="140">
        <v>780000</v>
      </c>
      <c r="E25" s="140">
        <f>Q25</f>
        <v>680000</v>
      </c>
      <c r="F25" s="297">
        <f>E25-D25</f>
        <v>-100000</v>
      </c>
      <c r="G25" s="167">
        <f>E25/D25*100</f>
        <v>87.179487179487182</v>
      </c>
      <c r="H25" s="177" t="s">
        <v>50</v>
      </c>
      <c r="I25" s="197"/>
      <c r="J25" s="198"/>
      <c r="K25" s="197"/>
      <c r="L25" s="197"/>
      <c r="M25" s="198"/>
      <c r="N25" s="197"/>
      <c r="O25" s="197"/>
      <c r="P25" s="199"/>
      <c r="Q25" s="328">
        <f>Q26+Q29</f>
        <v>680000</v>
      </c>
      <c r="S25" s="102"/>
      <c r="T25" s="102"/>
    </row>
    <row r="26" spans="1:20" s="126" customFormat="1" ht="20.100000000000001" customHeight="1" x14ac:dyDescent="0.15">
      <c r="A26" s="327"/>
      <c r="B26" s="149"/>
      <c r="C26" s="135"/>
      <c r="D26" s="140"/>
      <c r="E26" s="140"/>
      <c r="F26" s="146"/>
      <c r="G26" s="167"/>
      <c r="H26" s="177" t="s">
        <v>153</v>
      </c>
      <c r="I26" s="197"/>
      <c r="J26" s="198"/>
      <c r="K26" s="197"/>
      <c r="L26" s="197"/>
      <c r="M26" s="198"/>
      <c r="N26" s="197"/>
      <c r="O26" s="197"/>
      <c r="P26" s="198"/>
      <c r="Q26" s="328">
        <f>Q27+Q28</f>
        <v>600000</v>
      </c>
      <c r="S26" s="102"/>
      <c r="T26" s="102"/>
    </row>
    <row r="27" spans="1:20" s="126" customFormat="1" ht="20.100000000000001" customHeight="1" x14ac:dyDescent="0.15">
      <c r="A27" s="327"/>
      <c r="B27" s="149"/>
      <c r="C27" s="135"/>
      <c r="D27" s="140"/>
      <c r="E27" s="140"/>
      <c r="F27" s="146"/>
      <c r="G27" s="155"/>
      <c r="H27" s="177" t="s">
        <v>196</v>
      </c>
      <c r="I27" s="197">
        <v>40000</v>
      </c>
      <c r="J27" s="198" t="s">
        <v>5</v>
      </c>
      <c r="K27" s="197" t="s">
        <v>13</v>
      </c>
      <c r="L27" s="197">
        <v>12</v>
      </c>
      <c r="M27" s="198" t="s">
        <v>14</v>
      </c>
      <c r="N27" s="197"/>
      <c r="O27" s="197"/>
      <c r="P27" s="198"/>
      <c r="Q27" s="328">
        <f>I27*L27</f>
        <v>480000</v>
      </c>
      <c r="S27" s="102"/>
      <c r="T27" s="102"/>
    </row>
    <row r="28" spans="1:20" s="126" customFormat="1" ht="20.100000000000001" customHeight="1" x14ac:dyDescent="0.15">
      <c r="A28" s="327"/>
      <c r="B28" s="149"/>
      <c r="C28" s="135"/>
      <c r="D28" s="140"/>
      <c r="E28" s="140"/>
      <c r="F28" s="146"/>
      <c r="G28" s="155"/>
      <c r="H28" s="177" t="s">
        <v>177</v>
      </c>
      <c r="I28" s="197">
        <v>30000</v>
      </c>
      <c r="J28" s="198" t="s">
        <v>5</v>
      </c>
      <c r="K28" s="197" t="s">
        <v>13</v>
      </c>
      <c r="L28" s="197">
        <v>4</v>
      </c>
      <c r="M28" s="198" t="s">
        <v>109</v>
      </c>
      <c r="N28" s="197"/>
      <c r="O28" s="197"/>
      <c r="P28" s="199"/>
      <c r="Q28" s="328">
        <f>I28*L28</f>
        <v>120000</v>
      </c>
      <c r="S28" s="102"/>
      <c r="T28" s="102"/>
    </row>
    <row r="29" spans="1:20" s="126" customFormat="1" ht="20.100000000000001" customHeight="1" x14ac:dyDescent="0.15">
      <c r="A29" s="327"/>
      <c r="B29" s="149"/>
      <c r="C29" s="135"/>
      <c r="D29" s="140"/>
      <c r="E29" s="140"/>
      <c r="F29" s="146"/>
      <c r="G29" s="155"/>
      <c r="H29" s="177" t="s">
        <v>152</v>
      </c>
      <c r="I29" s="197"/>
      <c r="J29" s="198"/>
      <c r="K29" s="197"/>
      <c r="L29" s="197"/>
      <c r="M29" s="198"/>
      <c r="N29" s="197"/>
      <c r="O29" s="197"/>
      <c r="P29" s="199"/>
      <c r="Q29" s="328">
        <f>Q30+Q31</f>
        <v>80000</v>
      </c>
      <c r="S29" s="102"/>
      <c r="T29" s="102">
        <f>E24+E34</f>
        <v>16046000</v>
      </c>
    </row>
    <row r="30" spans="1:20" s="126" customFormat="1" ht="20.100000000000001" customHeight="1" thickBot="1" x14ac:dyDescent="0.2">
      <c r="A30" s="334"/>
      <c r="B30" s="335"/>
      <c r="C30" s="382"/>
      <c r="D30" s="337"/>
      <c r="E30" s="337"/>
      <c r="F30" s="338"/>
      <c r="G30" s="339"/>
      <c r="H30" s="340" t="s">
        <v>46</v>
      </c>
      <c r="I30" s="341">
        <v>0</v>
      </c>
      <c r="J30" s="369" t="s">
        <v>5</v>
      </c>
      <c r="K30" s="341" t="s">
        <v>13</v>
      </c>
      <c r="L30" s="341">
        <v>0</v>
      </c>
      <c r="M30" s="370" t="s">
        <v>14</v>
      </c>
      <c r="N30" s="341"/>
      <c r="O30" s="341"/>
      <c r="P30" s="370"/>
      <c r="Q30" s="371">
        <f>I30*L30</f>
        <v>0</v>
      </c>
      <c r="S30" s="102"/>
      <c r="T30" s="102"/>
    </row>
    <row r="31" spans="1:20" s="126" customFormat="1" ht="20.100000000000001" customHeight="1" x14ac:dyDescent="0.15">
      <c r="A31" s="318"/>
      <c r="B31" s="344"/>
      <c r="C31" s="319"/>
      <c r="D31" s="320"/>
      <c r="E31" s="320"/>
      <c r="F31" s="346"/>
      <c r="G31" s="347"/>
      <c r="H31" s="322" t="s">
        <v>87</v>
      </c>
      <c r="I31" s="323">
        <v>20000</v>
      </c>
      <c r="J31" s="324" t="s">
        <v>5</v>
      </c>
      <c r="K31" s="323" t="s">
        <v>13</v>
      </c>
      <c r="L31" s="323">
        <v>4</v>
      </c>
      <c r="M31" s="325" t="s">
        <v>14</v>
      </c>
      <c r="N31" s="323"/>
      <c r="O31" s="323"/>
      <c r="P31" s="325"/>
      <c r="Q31" s="326">
        <f>I31*L31</f>
        <v>80000</v>
      </c>
      <c r="S31" s="102"/>
      <c r="T31" s="102"/>
    </row>
    <row r="32" spans="1:20" s="126" customFormat="1" ht="20.100000000000001" customHeight="1" x14ac:dyDescent="0.15">
      <c r="A32" s="327"/>
      <c r="B32" s="149"/>
      <c r="C32" s="150" t="s">
        <v>21</v>
      </c>
      <c r="D32" s="136">
        <v>0</v>
      </c>
      <c r="E32" s="136">
        <f>Q33</f>
        <v>80000</v>
      </c>
      <c r="F32" s="137">
        <f>E32-D32</f>
        <v>80000</v>
      </c>
      <c r="G32" s="138">
        <v>0</v>
      </c>
      <c r="H32" s="193" t="s">
        <v>213</v>
      </c>
      <c r="I32" s="194"/>
      <c r="J32" s="195"/>
      <c r="K32" s="194"/>
      <c r="L32" s="194"/>
      <c r="M32" s="195"/>
      <c r="N32" s="194"/>
      <c r="O32" s="194"/>
      <c r="P32" s="196"/>
      <c r="Q32" s="329"/>
      <c r="S32" s="102"/>
      <c r="T32" s="102"/>
    </row>
    <row r="33" spans="1:20" s="126" customFormat="1" ht="20.100000000000001" customHeight="1" x14ac:dyDescent="0.15">
      <c r="A33" s="327"/>
      <c r="B33" s="149"/>
      <c r="C33" s="151"/>
      <c r="D33" s="152"/>
      <c r="E33" s="152"/>
      <c r="F33" s="153"/>
      <c r="G33" s="161"/>
      <c r="H33" s="200" t="s">
        <v>144</v>
      </c>
      <c r="I33" s="201">
        <v>20000</v>
      </c>
      <c r="J33" s="202" t="s">
        <v>5</v>
      </c>
      <c r="K33" s="201" t="s">
        <v>13</v>
      </c>
      <c r="L33" s="201">
        <v>4</v>
      </c>
      <c r="M33" s="202" t="s">
        <v>109</v>
      </c>
      <c r="N33" s="201"/>
      <c r="O33" s="201"/>
      <c r="P33" s="187"/>
      <c r="Q33" s="328">
        <f>I33*L33</f>
        <v>80000</v>
      </c>
      <c r="S33" s="102"/>
      <c r="T33" s="102"/>
    </row>
    <row r="34" spans="1:20" s="126" customFormat="1" ht="20.100000000000001" customHeight="1" x14ac:dyDescent="0.15">
      <c r="A34" s="327"/>
      <c r="B34" s="459" t="s">
        <v>20</v>
      </c>
      <c r="C34" s="459"/>
      <c r="D34" s="152">
        <f>SUM(D35:D54)</f>
        <v>15451150</v>
      </c>
      <c r="E34" s="152">
        <f>SUM(E35:E52)</f>
        <v>15286000</v>
      </c>
      <c r="F34" s="132">
        <f>E34-D34</f>
        <v>-165150</v>
      </c>
      <c r="G34" s="155">
        <f>E34/D34*100</f>
        <v>98.931147519763897</v>
      </c>
      <c r="H34" s="200"/>
      <c r="I34" s="189"/>
      <c r="J34" s="190"/>
      <c r="K34" s="189"/>
      <c r="L34" s="189"/>
      <c r="M34" s="190"/>
      <c r="N34" s="189"/>
      <c r="O34" s="201"/>
      <c r="P34" s="187"/>
      <c r="Q34" s="330"/>
      <c r="S34" s="102"/>
      <c r="T34" s="102"/>
    </row>
    <row r="35" spans="1:20" s="126" customFormat="1" ht="20.100000000000001" customHeight="1" x14ac:dyDescent="0.15">
      <c r="A35" s="327"/>
      <c r="B35" s="162"/>
      <c r="C35" s="151" t="s">
        <v>35</v>
      </c>
      <c r="D35" s="152">
        <v>0</v>
      </c>
      <c r="E35" s="163">
        <f>SUM(Q35)</f>
        <v>400000</v>
      </c>
      <c r="F35" s="132">
        <f>E35-D35</f>
        <v>400000</v>
      </c>
      <c r="G35" s="164">
        <v>0</v>
      </c>
      <c r="H35" s="200" t="s">
        <v>217</v>
      </c>
      <c r="I35" s="189">
        <v>100000</v>
      </c>
      <c r="J35" s="190" t="s">
        <v>5</v>
      </c>
      <c r="K35" s="189" t="s">
        <v>13</v>
      </c>
      <c r="L35" s="189">
        <v>4</v>
      </c>
      <c r="M35" s="190" t="s">
        <v>8</v>
      </c>
      <c r="N35" s="189"/>
      <c r="O35" s="201"/>
      <c r="P35" s="187"/>
      <c r="Q35" s="328">
        <f>I35*L35</f>
        <v>400000</v>
      </c>
      <c r="S35" s="102"/>
      <c r="T35" s="102"/>
    </row>
    <row r="36" spans="1:20" s="126" customFormat="1" ht="20.100000000000001" customHeight="1" x14ac:dyDescent="0.15">
      <c r="A36" s="327"/>
      <c r="B36" s="162"/>
      <c r="C36" s="150" t="s">
        <v>205</v>
      </c>
      <c r="D36" s="140">
        <v>5760000</v>
      </c>
      <c r="E36" s="136">
        <f>SUM(Q37:Q39)</f>
        <v>5280000</v>
      </c>
      <c r="F36" s="137">
        <f>E36-D36</f>
        <v>-480000</v>
      </c>
      <c r="G36" s="138">
        <f>E36/D36*100</f>
        <v>91.666666666666657</v>
      </c>
      <c r="H36" s="193" t="s">
        <v>216</v>
      </c>
      <c r="I36" s="194"/>
      <c r="J36" s="195"/>
      <c r="K36" s="194"/>
      <c r="L36" s="194"/>
      <c r="M36" s="195"/>
      <c r="N36" s="194"/>
      <c r="O36" s="194"/>
      <c r="P36" s="196"/>
      <c r="Q36" s="331">
        <f>SUM(Q37:Q39)</f>
        <v>5280000</v>
      </c>
      <c r="S36" s="102"/>
      <c r="T36" s="102"/>
    </row>
    <row r="37" spans="1:20" s="126" customFormat="1" ht="20.100000000000001" customHeight="1" x14ac:dyDescent="0.15">
      <c r="A37" s="327"/>
      <c r="B37" s="162"/>
      <c r="C37" s="135"/>
      <c r="D37" s="140"/>
      <c r="E37" s="210"/>
      <c r="F37" s="146"/>
      <c r="G37" s="155"/>
      <c r="H37" s="177" t="s">
        <v>116</v>
      </c>
      <c r="I37" s="197">
        <v>140000</v>
      </c>
      <c r="J37" s="198" t="s">
        <v>5</v>
      </c>
      <c r="K37" s="197" t="s">
        <v>13</v>
      </c>
      <c r="L37" s="197">
        <v>12</v>
      </c>
      <c r="M37" s="198" t="s">
        <v>9</v>
      </c>
      <c r="N37" s="197"/>
      <c r="O37" s="197"/>
      <c r="P37" s="199"/>
      <c r="Q37" s="328">
        <f>I37*L37</f>
        <v>1680000</v>
      </c>
      <c r="S37" s="102"/>
      <c r="T37" s="102"/>
    </row>
    <row r="38" spans="1:20" s="126" customFormat="1" ht="20.100000000000001" customHeight="1" x14ac:dyDescent="0.15">
      <c r="A38" s="327"/>
      <c r="B38" s="162"/>
      <c r="C38" s="135"/>
      <c r="D38" s="140"/>
      <c r="E38" s="210"/>
      <c r="F38" s="146"/>
      <c r="G38" s="155"/>
      <c r="H38" s="177" t="s">
        <v>117</v>
      </c>
      <c r="I38" s="197">
        <v>150000</v>
      </c>
      <c r="J38" s="198" t="s">
        <v>5</v>
      </c>
      <c r="K38" s="197" t="s">
        <v>13</v>
      </c>
      <c r="L38" s="197">
        <v>12</v>
      </c>
      <c r="M38" s="198" t="s">
        <v>107</v>
      </c>
      <c r="N38" s="197"/>
      <c r="O38" s="197"/>
      <c r="P38" s="199"/>
      <c r="Q38" s="328">
        <f>I38*L38</f>
        <v>1800000</v>
      </c>
      <c r="S38" s="102"/>
      <c r="T38" s="102"/>
    </row>
    <row r="39" spans="1:20" s="126" customFormat="1" ht="20.100000000000001" customHeight="1" x14ac:dyDescent="0.15">
      <c r="A39" s="327"/>
      <c r="B39" s="162"/>
      <c r="C39" s="135"/>
      <c r="D39" s="140"/>
      <c r="E39" s="210"/>
      <c r="F39" s="146"/>
      <c r="G39" s="155"/>
      <c r="H39" s="200" t="s">
        <v>142</v>
      </c>
      <c r="I39" s="201">
        <v>150000</v>
      </c>
      <c r="J39" s="202" t="s">
        <v>218</v>
      </c>
      <c r="K39" s="201" t="s">
        <v>219</v>
      </c>
      <c r="L39" s="201">
        <v>12</v>
      </c>
      <c r="M39" s="202" t="s">
        <v>9</v>
      </c>
      <c r="N39" s="201"/>
      <c r="O39" s="201"/>
      <c r="P39" s="187"/>
      <c r="Q39" s="332">
        <f>I39*L39</f>
        <v>1800000</v>
      </c>
      <c r="S39" s="102"/>
      <c r="T39" s="102">
        <f>세입예산!E5</f>
        <v>880086000</v>
      </c>
    </row>
    <row r="40" spans="1:20" s="126" customFormat="1" ht="20.100000000000001" customHeight="1" x14ac:dyDescent="0.15">
      <c r="A40" s="327"/>
      <c r="B40" s="162"/>
      <c r="C40" s="150" t="s">
        <v>188</v>
      </c>
      <c r="D40" s="136">
        <v>2556000</v>
      </c>
      <c r="E40" s="136">
        <f>Q40</f>
        <v>2556000</v>
      </c>
      <c r="F40" s="137">
        <f>E40-D40</f>
        <v>0</v>
      </c>
      <c r="G40" s="138">
        <f>E40/D40*100</f>
        <v>100</v>
      </c>
      <c r="H40" s="193" t="s">
        <v>178</v>
      </c>
      <c r="I40" s="194"/>
      <c r="J40" s="195"/>
      <c r="K40" s="194" t="s">
        <v>219</v>
      </c>
      <c r="L40" s="194"/>
      <c r="M40" s="195"/>
      <c r="N40" s="194"/>
      <c r="O40" s="194"/>
      <c r="P40" s="196"/>
      <c r="Q40" s="331">
        <f>SUM(Q41:Q48)</f>
        <v>2556000</v>
      </c>
      <c r="S40" s="102"/>
      <c r="T40" s="102"/>
    </row>
    <row r="41" spans="1:20" s="126" customFormat="1" ht="20.100000000000001" customHeight="1" x14ac:dyDescent="0.15">
      <c r="A41" s="327"/>
      <c r="B41" s="162"/>
      <c r="C41" s="165"/>
      <c r="D41" s="140"/>
      <c r="E41" s="210"/>
      <c r="F41" s="146"/>
      <c r="G41" s="147"/>
      <c r="H41" s="177" t="s">
        <v>62</v>
      </c>
      <c r="I41" s="197">
        <v>10000</v>
      </c>
      <c r="J41" s="198" t="s">
        <v>5</v>
      </c>
      <c r="K41" s="197" t="s">
        <v>13</v>
      </c>
      <c r="L41" s="197">
        <v>6</v>
      </c>
      <c r="M41" s="198" t="s">
        <v>109</v>
      </c>
      <c r="N41" s="197"/>
      <c r="O41" s="197"/>
      <c r="P41" s="199"/>
      <c r="Q41" s="328">
        <f t="shared" ref="Q41:Q48" si="0">I41*L41</f>
        <v>60000</v>
      </c>
      <c r="S41" s="102"/>
      <c r="T41" s="102"/>
    </row>
    <row r="42" spans="1:20" s="126" customFormat="1" ht="20.100000000000001" customHeight="1" x14ac:dyDescent="0.15">
      <c r="A42" s="327"/>
      <c r="B42" s="162"/>
      <c r="C42" s="165"/>
      <c r="D42" s="140"/>
      <c r="E42" s="210"/>
      <c r="F42" s="146"/>
      <c r="G42" s="147"/>
      <c r="H42" s="177" t="s">
        <v>40</v>
      </c>
      <c r="I42" s="197">
        <v>76750</v>
      </c>
      <c r="J42" s="198" t="s">
        <v>5</v>
      </c>
      <c r="K42" s="197" t="s">
        <v>13</v>
      </c>
      <c r="L42" s="197">
        <v>12</v>
      </c>
      <c r="M42" s="198" t="s">
        <v>9</v>
      </c>
      <c r="N42" s="197"/>
      <c r="O42" s="197"/>
      <c r="P42" s="199"/>
      <c r="Q42" s="328">
        <f t="shared" si="0"/>
        <v>921000</v>
      </c>
      <c r="S42" s="102"/>
      <c r="T42" s="102"/>
    </row>
    <row r="43" spans="1:20" s="126" customFormat="1" ht="20.100000000000001" customHeight="1" x14ac:dyDescent="0.15">
      <c r="A43" s="327"/>
      <c r="B43" s="162"/>
      <c r="C43" s="165"/>
      <c r="D43" s="140"/>
      <c r="E43" s="210"/>
      <c r="F43" s="146"/>
      <c r="G43" s="147"/>
      <c r="H43" s="177" t="s">
        <v>56</v>
      </c>
      <c r="I43" s="197">
        <v>0</v>
      </c>
      <c r="J43" s="198" t="s">
        <v>5</v>
      </c>
      <c r="K43" s="197" t="s">
        <v>13</v>
      </c>
      <c r="L43" s="197">
        <v>0</v>
      </c>
      <c r="M43" s="198" t="s">
        <v>9</v>
      </c>
      <c r="N43" s="197"/>
      <c r="O43" s="197"/>
      <c r="P43" s="199"/>
      <c r="Q43" s="328">
        <f t="shared" si="0"/>
        <v>0</v>
      </c>
      <c r="S43" s="102"/>
      <c r="T43" s="102"/>
    </row>
    <row r="44" spans="1:20" s="126" customFormat="1" ht="20.100000000000001" customHeight="1" x14ac:dyDescent="0.15">
      <c r="A44" s="327"/>
      <c r="B44" s="162"/>
      <c r="C44" s="165"/>
      <c r="D44" s="140"/>
      <c r="E44" s="210"/>
      <c r="F44" s="146"/>
      <c r="G44" s="147"/>
      <c r="H44" s="177" t="s">
        <v>60</v>
      </c>
      <c r="I44" s="197">
        <v>0</v>
      </c>
      <c r="J44" s="198" t="s">
        <v>5</v>
      </c>
      <c r="K44" s="197" t="s">
        <v>13</v>
      </c>
      <c r="L44" s="197">
        <v>0</v>
      </c>
      <c r="M44" s="198" t="s">
        <v>9</v>
      </c>
      <c r="N44" s="197"/>
      <c r="O44" s="197"/>
      <c r="P44" s="199"/>
      <c r="Q44" s="328">
        <f t="shared" si="0"/>
        <v>0</v>
      </c>
      <c r="S44" s="102"/>
      <c r="T44" s="102"/>
    </row>
    <row r="45" spans="1:20" s="126" customFormat="1" ht="20.100000000000001" customHeight="1" x14ac:dyDescent="0.15">
      <c r="A45" s="327"/>
      <c r="B45" s="162"/>
      <c r="C45" s="135"/>
      <c r="D45" s="140"/>
      <c r="E45" s="210"/>
      <c r="F45" s="146"/>
      <c r="G45" s="147"/>
      <c r="H45" s="177" t="s">
        <v>48</v>
      </c>
      <c r="I45" s="197">
        <v>0</v>
      </c>
      <c r="J45" s="198" t="s">
        <v>5</v>
      </c>
      <c r="K45" s="197" t="s">
        <v>13</v>
      </c>
      <c r="L45" s="197">
        <v>0</v>
      </c>
      <c r="M45" s="198" t="s">
        <v>109</v>
      </c>
      <c r="N45" s="197"/>
      <c r="O45" s="197"/>
      <c r="P45" s="199"/>
      <c r="Q45" s="328">
        <f t="shared" si="0"/>
        <v>0</v>
      </c>
      <c r="S45" s="102"/>
      <c r="T45" s="102"/>
    </row>
    <row r="46" spans="1:20" s="126" customFormat="1" ht="20.100000000000001" customHeight="1" x14ac:dyDescent="0.15">
      <c r="A46" s="327"/>
      <c r="B46" s="211"/>
      <c r="C46" s="135"/>
      <c r="D46" s="140"/>
      <c r="E46" s="210"/>
      <c r="F46" s="146"/>
      <c r="G46" s="147"/>
      <c r="H46" s="177" t="s">
        <v>63</v>
      </c>
      <c r="I46" s="197">
        <v>0</v>
      </c>
      <c r="J46" s="198" t="s">
        <v>5</v>
      </c>
      <c r="K46" s="197" t="s">
        <v>13</v>
      </c>
      <c r="L46" s="197">
        <v>0</v>
      </c>
      <c r="M46" s="198" t="s">
        <v>193</v>
      </c>
      <c r="N46" s="197"/>
      <c r="O46" s="197"/>
      <c r="P46" s="199"/>
      <c r="Q46" s="328">
        <f t="shared" si="0"/>
        <v>0</v>
      </c>
      <c r="S46" s="102"/>
      <c r="T46" s="102"/>
    </row>
    <row r="47" spans="1:20" s="126" customFormat="1" ht="20.100000000000001" customHeight="1" x14ac:dyDescent="0.15">
      <c r="A47" s="327"/>
      <c r="B47" s="211"/>
      <c r="C47" s="135"/>
      <c r="D47" s="140"/>
      <c r="E47" s="210"/>
      <c r="F47" s="146"/>
      <c r="G47" s="147"/>
      <c r="H47" s="204" t="s">
        <v>150</v>
      </c>
      <c r="I47" s="197">
        <v>0</v>
      </c>
      <c r="J47" s="198" t="s">
        <v>5</v>
      </c>
      <c r="K47" s="197" t="s">
        <v>13</v>
      </c>
      <c r="L47" s="197">
        <v>0</v>
      </c>
      <c r="M47" s="198" t="s">
        <v>14</v>
      </c>
      <c r="N47" s="197"/>
      <c r="O47" s="197"/>
      <c r="P47" s="199"/>
      <c r="Q47" s="328">
        <f t="shared" si="0"/>
        <v>0</v>
      </c>
      <c r="S47" s="102"/>
      <c r="T47" s="102"/>
    </row>
    <row r="48" spans="1:20" s="126" customFormat="1" ht="20.100000000000001" customHeight="1" x14ac:dyDescent="0.15">
      <c r="A48" s="327"/>
      <c r="B48" s="149"/>
      <c r="C48" s="135"/>
      <c r="D48" s="140"/>
      <c r="E48" s="210"/>
      <c r="F48" s="146"/>
      <c r="G48" s="147"/>
      <c r="H48" s="204" t="s">
        <v>161</v>
      </c>
      <c r="I48" s="197">
        <v>35000</v>
      </c>
      <c r="J48" s="198" t="s">
        <v>5</v>
      </c>
      <c r="K48" s="197" t="s">
        <v>13</v>
      </c>
      <c r="L48" s="197">
        <v>45</v>
      </c>
      <c r="M48" s="198" t="s">
        <v>119</v>
      </c>
      <c r="N48" s="197"/>
      <c r="O48" s="197"/>
      <c r="P48" s="199"/>
      <c r="Q48" s="328">
        <f t="shared" si="0"/>
        <v>1575000</v>
      </c>
      <c r="S48" s="102"/>
      <c r="T48" s="102"/>
    </row>
    <row r="49" spans="1:20" s="126" customFormat="1" ht="20.100000000000001" customHeight="1" x14ac:dyDescent="0.15">
      <c r="A49" s="327"/>
      <c r="B49" s="149"/>
      <c r="C49" s="150" t="s">
        <v>33</v>
      </c>
      <c r="D49" s="136">
        <v>780000</v>
      </c>
      <c r="E49" s="136">
        <f>SUM(Q50:Q51)</f>
        <v>1200000</v>
      </c>
      <c r="F49" s="137">
        <f>E49-D49</f>
        <v>420000</v>
      </c>
      <c r="G49" s="138">
        <f>E49/D49*100</f>
        <v>153.84615384615387</v>
      </c>
      <c r="H49" s="193" t="s">
        <v>33</v>
      </c>
      <c r="I49" s="194"/>
      <c r="J49" s="195"/>
      <c r="K49" s="194"/>
      <c r="L49" s="194"/>
      <c r="M49" s="195"/>
      <c r="N49" s="194"/>
      <c r="O49" s="194"/>
      <c r="P49" s="196"/>
      <c r="Q49" s="331">
        <f>SUM(Q50:Q51)</f>
        <v>1200000</v>
      </c>
      <c r="S49" s="102"/>
      <c r="T49" s="102"/>
    </row>
    <row r="50" spans="1:20" s="126" customFormat="1" ht="20.100000000000001" customHeight="1" x14ac:dyDescent="0.15">
      <c r="A50" s="327"/>
      <c r="B50" s="149"/>
      <c r="C50" s="135"/>
      <c r="D50" s="140"/>
      <c r="E50" s="210"/>
      <c r="F50" s="146"/>
      <c r="G50" s="147"/>
      <c r="H50" s="177" t="s">
        <v>45</v>
      </c>
      <c r="I50" s="197">
        <v>100000</v>
      </c>
      <c r="J50" s="198" t="s">
        <v>5</v>
      </c>
      <c r="K50" s="197" t="s">
        <v>13</v>
      </c>
      <c r="L50" s="197">
        <v>12</v>
      </c>
      <c r="M50" s="198" t="s">
        <v>9</v>
      </c>
      <c r="N50" s="197"/>
      <c r="O50" s="197"/>
      <c r="P50" s="199"/>
      <c r="Q50" s="328">
        <f>I50*L50</f>
        <v>1200000</v>
      </c>
      <c r="S50" s="102"/>
      <c r="T50" s="102"/>
    </row>
    <row r="51" spans="1:20" s="126" customFormat="1" ht="20.100000000000001" customHeight="1" x14ac:dyDescent="0.15">
      <c r="A51" s="327"/>
      <c r="B51" s="149"/>
      <c r="C51" s="151"/>
      <c r="D51" s="152"/>
      <c r="E51" s="156"/>
      <c r="F51" s="153"/>
      <c r="G51" s="154"/>
      <c r="H51" s="200" t="s">
        <v>74</v>
      </c>
      <c r="I51" s="201">
        <v>0</v>
      </c>
      <c r="J51" s="202" t="s">
        <v>5</v>
      </c>
      <c r="K51" s="201" t="s">
        <v>13</v>
      </c>
      <c r="L51" s="201">
        <v>0</v>
      </c>
      <c r="M51" s="202" t="s">
        <v>14</v>
      </c>
      <c r="N51" s="201"/>
      <c r="O51" s="201"/>
      <c r="P51" s="187"/>
      <c r="Q51" s="332">
        <f>I51*L51</f>
        <v>0</v>
      </c>
      <c r="S51" s="102"/>
      <c r="T51" s="102"/>
    </row>
    <row r="52" spans="1:20" s="126" customFormat="1" ht="20.100000000000001" customHeight="1" x14ac:dyDescent="0.15">
      <c r="A52" s="327"/>
      <c r="B52" s="149"/>
      <c r="C52" s="166" t="s">
        <v>55</v>
      </c>
      <c r="D52" s="140">
        <v>6355150</v>
      </c>
      <c r="E52" s="140">
        <f>Q52</f>
        <v>5850000</v>
      </c>
      <c r="F52" s="146">
        <f>E52-D52</f>
        <v>-505150</v>
      </c>
      <c r="G52" s="167">
        <f>E52/D52*100</f>
        <v>92.0513284501546</v>
      </c>
      <c r="H52" s="205" t="s">
        <v>113</v>
      </c>
      <c r="I52" s="197"/>
      <c r="J52" s="198"/>
      <c r="K52" s="197"/>
      <c r="L52" s="197"/>
      <c r="M52" s="198"/>
      <c r="N52" s="197"/>
      <c r="O52" s="197"/>
      <c r="P52" s="199"/>
      <c r="Q52" s="333">
        <f>Q53+Q57+Q61</f>
        <v>5850000</v>
      </c>
      <c r="S52" s="102"/>
      <c r="T52" s="102"/>
    </row>
    <row r="53" spans="1:20" s="126" customFormat="1" ht="20.100000000000001" customHeight="1" x14ac:dyDescent="0.15">
      <c r="A53" s="327"/>
      <c r="B53" s="149"/>
      <c r="C53" s="166"/>
      <c r="D53" s="140"/>
      <c r="E53" s="140"/>
      <c r="F53" s="146"/>
      <c r="G53" s="155"/>
      <c r="H53" s="177" t="s">
        <v>172</v>
      </c>
      <c r="I53" s="197"/>
      <c r="J53" s="198"/>
      <c r="K53" s="197"/>
      <c r="L53" s="197"/>
      <c r="M53" s="198"/>
      <c r="N53" s="197"/>
      <c r="O53" s="197"/>
      <c r="P53" s="199"/>
      <c r="Q53" s="333">
        <f>Q54+Q55+Q56</f>
        <v>5450000</v>
      </c>
      <c r="S53" s="102"/>
      <c r="T53" s="102"/>
    </row>
    <row r="54" spans="1:20" s="126" customFormat="1" ht="20.100000000000001" customHeight="1" x14ac:dyDescent="0.15">
      <c r="A54" s="327"/>
      <c r="B54" s="149"/>
      <c r="C54" s="166"/>
      <c r="D54" s="140"/>
      <c r="E54" s="140"/>
      <c r="F54" s="146"/>
      <c r="G54" s="155"/>
      <c r="H54" s="177" t="s">
        <v>125</v>
      </c>
      <c r="I54" s="197">
        <v>150000</v>
      </c>
      <c r="J54" s="197" t="s">
        <v>111</v>
      </c>
      <c r="K54" s="197" t="s">
        <v>13</v>
      </c>
      <c r="L54" s="197">
        <v>3</v>
      </c>
      <c r="M54" s="197" t="s">
        <v>119</v>
      </c>
      <c r="N54" s="197"/>
      <c r="O54" s="197"/>
      <c r="P54" s="357"/>
      <c r="Q54" s="333">
        <f>I54*L54</f>
        <v>450000</v>
      </c>
      <c r="S54" s="102"/>
      <c r="T54" s="102"/>
    </row>
    <row r="55" spans="1:20" s="126" customFormat="1" ht="20.100000000000001" customHeight="1" x14ac:dyDescent="0.15">
      <c r="A55" s="327"/>
      <c r="B55" s="149"/>
      <c r="C55" s="166"/>
      <c r="D55" s="140"/>
      <c r="E55" s="140"/>
      <c r="F55" s="146"/>
      <c r="G55" s="155"/>
      <c r="H55" s="177" t="s">
        <v>143</v>
      </c>
      <c r="I55" s="197">
        <v>100000</v>
      </c>
      <c r="J55" s="197" t="s">
        <v>5</v>
      </c>
      <c r="K55" s="197" t="s">
        <v>13</v>
      </c>
      <c r="L55" s="197">
        <v>42</v>
      </c>
      <c r="M55" s="197" t="s">
        <v>119</v>
      </c>
      <c r="N55" s="197"/>
      <c r="O55" s="197"/>
      <c r="P55" s="197"/>
      <c r="Q55" s="333">
        <f>I55*L55</f>
        <v>4200000</v>
      </c>
      <c r="S55" s="102"/>
      <c r="T55" s="102"/>
    </row>
    <row r="56" spans="1:20" s="126" customFormat="1" ht="20.100000000000001" customHeight="1" x14ac:dyDescent="0.15">
      <c r="A56" s="327"/>
      <c r="B56" s="149"/>
      <c r="C56" s="166"/>
      <c r="D56" s="140"/>
      <c r="E56" s="140"/>
      <c r="F56" s="146"/>
      <c r="G56" s="155"/>
      <c r="H56" s="177" t="s">
        <v>142</v>
      </c>
      <c r="I56" s="197">
        <v>200000</v>
      </c>
      <c r="J56" s="197" t="s">
        <v>5</v>
      </c>
      <c r="K56" s="197" t="s">
        <v>158</v>
      </c>
      <c r="L56" s="197">
        <v>4</v>
      </c>
      <c r="M56" s="197" t="s">
        <v>109</v>
      </c>
      <c r="N56" s="197"/>
      <c r="O56" s="197"/>
      <c r="P56" s="197"/>
      <c r="Q56" s="333">
        <f>I56*L56</f>
        <v>800000</v>
      </c>
      <c r="S56" s="102"/>
      <c r="T56" s="102"/>
    </row>
    <row r="57" spans="1:20" s="126" customFormat="1" ht="20.100000000000001" customHeight="1" x14ac:dyDescent="0.15">
      <c r="A57" s="327"/>
      <c r="B57" s="149"/>
      <c r="C57" s="166"/>
      <c r="D57" s="140"/>
      <c r="E57" s="140"/>
      <c r="F57" s="146"/>
      <c r="G57" s="155"/>
      <c r="H57" s="177" t="s">
        <v>171</v>
      </c>
      <c r="I57" s="197"/>
      <c r="J57" s="198"/>
      <c r="K57" s="197"/>
      <c r="L57" s="197"/>
      <c r="M57" s="198"/>
      <c r="N57" s="197"/>
      <c r="O57" s="197"/>
      <c r="P57" s="199"/>
      <c r="Q57" s="328">
        <f>Q58+Q59+Q60</f>
        <v>300000</v>
      </c>
      <c r="S57" s="102"/>
      <c r="T57" s="102"/>
    </row>
    <row r="58" spans="1:20" s="126" customFormat="1" ht="20.100000000000001" customHeight="1" x14ac:dyDescent="0.15">
      <c r="A58" s="327"/>
      <c r="B58" s="149"/>
      <c r="C58" s="166"/>
      <c r="D58" s="140"/>
      <c r="E58" s="140"/>
      <c r="F58" s="146"/>
      <c r="G58" s="155"/>
      <c r="H58" s="177" t="s">
        <v>159</v>
      </c>
      <c r="I58" s="197">
        <v>0</v>
      </c>
      <c r="J58" s="198" t="s">
        <v>5</v>
      </c>
      <c r="K58" s="197" t="s">
        <v>13</v>
      </c>
      <c r="L58" s="197">
        <v>0</v>
      </c>
      <c r="M58" s="198" t="s">
        <v>119</v>
      </c>
      <c r="N58" s="197"/>
      <c r="O58" s="197"/>
      <c r="P58" s="199"/>
      <c r="Q58" s="328">
        <f>SUM(I58*L58)</f>
        <v>0</v>
      </c>
      <c r="S58" s="102"/>
      <c r="T58" s="102"/>
    </row>
    <row r="59" spans="1:20" s="126" customFormat="1" ht="20.100000000000001" customHeight="1" x14ac:dyDescent="0.15">
      <c r="A59" s="327"/>
      <c r="B59" s="149"/>
      <c r="C59" s="166"/>
      <c r="D59" s="140"/>
      <c r="E59" s="140"/>
      <c r="F59" s="146"/>
      <c r="G59" s="155"/>
      <c r="H59" s="177" t="s">
        <v>206</v>
      </c>
      <c r="I59" s="197">
        <v>0</v>
      </c>
      <c r="J59" s="198" t="s">
        <v>5</v>
      </c>
      <c r="K59" s="197" t="s">
        <v>13</v>
      </c>
      <c r="L59" s="197">
        <v>42</v>
      </c>
      <c r="M59" s="198" t="s">
        <v>119</v>
      </c>
      <c r="N59" s="197" t="s">
        <v>13</v>
      </c>
      <c r="O59" s="197">
        <v>1</v>
      </c>
      <c r="P59" s="199" t="s">
        <v>109</v>
      </c>
      <c r="Q59" s="328">
        <f>I59*L59*O59</f>
        <v>0</v>
      </c>
      <c r="S59" s="102"/>
      <c r="T59" s="102"/>
    </row>
    <row r="60" spans="1:20" s="126" customFormat="1" ht="20.100000000000001" customHeight="1" thickBot="1" x14ac:dyDescent="0.2">
      <c r="A60" s="334"/>
      <c r="B60" s="335"/>
      <c r="C60" s="336"/>
      <c r="D60" s="337"/>
      <c r="E60" s="337"/>
      <c r="F60" s="338"/>
      <c r="G60" s="339"/>
      <c r="H60" s="340" t="s">
        <v>160</v>
      </c>
      <c r="I60" s="341">
        <v>100000</v>
      </c>
      <c r="J60" s="369" t="s">
        <v>5</v>
      </c>
      <c r="K60" s="341" t="s">
        <v>158</v>
      </c>
      <c r="L60" s="341">
        <v>3</v>
      </c>
      <c r="M60" s="369" t="s">
        <v>119</v>
      </c>
      <c r="N60" s="341" t="s">
        <v>13</v>
      </c>
      <c r="O60" s="341">
        <v>1</v>
      </c>
      <c r="P60" s="370" t="s">
        <v>109</v>
      </c>
      <c r="Q60" s="371">
        <f>I60*L60*O60</f>
        <v>300000</v>
      </c>
      <c r="S60" s="102"/>
      <c r="T60" s="102"/>
    </row>
    <row r="61" spans="1:20" s="126" customFormat="1" ht="20.100000000000001" customHeight="1" x14ac:dyDescent="0.15">
      <c r="A61" s="318"/>
      <c r="B61" s="344"/>
      <c r="C61" s="345"/>
      <c r="D61" s="320"/>
      <c r="E61" s="320"/>
      <c r="F61" s="346"/>
      <c r="G61" s="347"/>
      <c r="H61" s="322" t="s">
        <v>118</v>
      </c>
      <c r="I61" s="323"/>
      <c r="J61" s="324"/>
      <c r="K61" s="323"/>
      <c r="L61" s="323"/>
      <c r="M61" s="324"/>
      <c r="N61" s="323"/>
      <c r="O61" s="323"/>
      <c r="P61" s="325"/>
      <c r="Q61" s="326">
        <f>Q62+Q63+Q64+Q65</f>
        <v>100000</v>
      </c>
      <c r="S61" s="102"/>
      <c r="T61" s="102"/>
    </row>
    <row r="62" spans="1:20" s="126" customFormat="1" ht="20.100000000000001" customHeight="1" x14ac:dyDescent="0.15">
      <c r="A62" s="327"/>
      <c r="B62" s="149"/>
      <c r="C62" s="166"/>
      <c r="D62" s="140"/>
      <c r="E62" s="140"/>
      <c r="F62" s="146"/>
      <c r="G62" s="155"/>
      <c r="H62" s="177" t="s">
        <v>209</v>
      </c>
      <c r="I62" s="197">
        <v>0</v>
      </c>
      <c r="J62" s="198" t="s">
        <v>5</v>
      </c>
      <c r="K62" s="197" t="s">
        <v>13</v>
      </c>
      <c r="L62" s="197">
        <v>0</v>
      </c>
      <c r="M62" s="198" t="s">
        <v>16</v>
      </c>
      <c r="N62" s="197" t="s">
        <v>13</v>
      </c>
      <c r="O62" s="197">
        <v>0</v>
      </c>
      <c r="P62" s="199" t="s">
        <v>14</v>
      </c>
      <c r="Q62" s="328">
        <f>I62*L62*O62</f>
        <v>0</v>
      </c>
      <c r="S62" s="102"/>
      <c r="T62" s="102"/>
    </row>
    <row r="63" spans="1:20" s="126" customFormat="1" ht="20.100000000000001" customHeight="1" x14ac:dyDescent="0.15">
      <c r="A63" s="327"/>
      <c r="B63" s="149"/>
      <c r="C63" s="166"/>
      <c r="D63" s="140"/>
      <c r="E63" s="140"/>
      <c r="F63" s="146"/>
      <c r="G63" s="155"/>
      <c r="H63" s="177" t="s">
        <v>66</v>
      </c>
      <c r="I63" s="197">
        <v>0</v>
      </c>
      <c r="J63" s="198" t="s">
        <v>5</v>
      </c>
      <c r="K63" s="197" t="s">
        <v>13</v>
      </c>
      <c r="L63" s="197"/>
      <c r="M63" s="198"/>
      <c r="N63" s="197"/>
      <c r="O63" s="197">
        <v>0</v>
      </c>
      <c r="P63" s="199" t="s">
        <v>14</v>
      </c>
      <c r="Q63" s="328">
        <f>I63*O63</f>
        <v>0</v>
      </c>
      <c r="S63" s="102"/>
      <c r="T63" s="102"/>
    </row>
    <row r="64" spans="1:20" s="126" customFormat="1" ht="20.100000000000001" customHeight="1" x14ac:dyDescent="0.15">
      <c r="A64" s="327"/>
      <c r="B64" s="149"/>
      <c r="C64" s="166"/>
      <c r="D64" s="140"/>
      <c r="E64" s="140"/>
      <c r="F64" s="146"/>
      <c r="G64" s="155"/>
      <c r="H64" s="177" t="s">
        <v>57</v>
      </c>
      <c r="I64" s="197">
        <v>2000</v>
      </c>
      <c r="J64" s="198" t="s">
        <v>5</v>
      </c>
      <c r="K64" s="197" t="s">
        <v>13</v>
      </c>
      <c r="L64" s="197">
        <v>50</v>
      </c>
      <c r="M64" s="198" t="s">
        <v>16</v>
      </c>
      <c r="N64" s="197" t="s">
        <v>13</v>
      </c>
      <c r="O64" s="197">
        <v>1</v>
      </c>
      <c r="P64" s="199" t="s">
        <v>14</v>
      </c>
      <c r="Q64" s="328">
        <f>I64*L64*O64</f>
        <v>100000</v>
      </c>
      <c r="S64" s="102"/>
      <c r="T64" s="102"/>
    </row>
    <row r="65" spans="1:20" s="126" customFormat="1" ht="20.100000000000001" customHeight="1" x14ac:dyDescent="0.15">
      <c r="A65" s="327"/>
      <c r="B65" s="149"/>
      <c r="C65" s="166"/>
      <c r="D65" s="140"/>
      <c r="E65" s="140"/>
      <c r="F65" s="146"/>
      <c r="G65" s="155"/>
      <c r="H65" s="177" t="s">
        <v>53</v>
      </c>
      <c r="I65" s="197">
        <v>0</v>
      </c>
      <c r="J65" s="198" t="s">
        <v>5</v>
      </c>
      <c r="K65" s="197" t="s">
        <v>13</v>
      </c>
      <c r="L65" s="197"/>
      <c r="M65" s="198"/>
      <c r="N65" s="197"/>
      <c r="O65" s="197"/>
      <c r="P65" s="199" t="s">
        <v>109</v>
      </c>
      <c r="Q65" s="328">
        <f>I65*O65</f>
        <v>0</v>
      </c>
      <c r="S65" s="102"/>
      <c r="T65" s="102"/>
    </row>
    <row r="66" spans="1:20" s="126" customFormat="1" ht="20.100000000000001" customHeight="1" x14ac:dyDescent="0.15">
      <c r="A66" s="500" t="s">
        <v>52</v>
      </c>
      <c r="B66" s="501"/>
      <c r="C66" s="501"/>
      <c r="D66" s="169">
        <f>D67</f>
        <v>0</v>
      </c>
      <c r="E66" s="169">
        <f>E67</f>
        <v>0</v>
      </c>
      <c r="F66" s="131">
        <f t="shared" ref="F66:F72" si="1">E66-D66</f>
        <v>0</v>
      </c>
      <c r="G66" s="170">
        <v>0</v>
      </c>
      <c r="H66" s="188"/>
      <c r="I66" s="189"/>
      <c r="J66" s="190"/>
      <c r="K66" s="189"/>
      <c r="L66" s="189"/>
      <c r="M66" s="190"/>
      <c r="N66" s="189"/>
      <c r="O66" s="189"/>
      <c r="P66" s="191"/>
      <c r="Q66" s="349"/>
      <c r="S66" s="102"/>
      <c r="T66" s="102"/>
    </row>
    <row r="67" spans="1:20" s="126" customFormat="1" ht="20.100000000000001" customHeight="1" x14ac:dyDescent="0.15">
      <c r="A67" s="327"/>
      <c r="B67" s="459" t="s">
        <v>22</v>
      </c>
      <c r="C67" s="459"/>
      <c r="D67" s="152">
        <f>D68+D69</f>
        <v>0</v>
      </c>
      <c r="E67" s="152">
        <f>E68+E69</f>
        <v>0</v>
      </c>
      <c r="F67" s="132">
        <f t="shared" si="1"/>
        <v>0</v>
      </c>
      <c r="G67" s="164">
        <v>0</v>
      </c>
      <c r="H67" s="200"/>
      <c r="I67" s="189"/>
      <c r="J67" s="190"/>
      <c r="K67" s="189"/>
      <c r="L67" s="189"/>
      <c r="M67" s="190"/>
      <c r="N67" s="189"/>
      <c r="O67" s="201"/>
      <c r="P67" s="187"/>
      <c r="Q67" s="349"/>
      <c r="S67" s="102"/>
      <c r="T67" s="102"/>
    </row>
    <row r="68" spans="1:20" s="126" customFormat="1" ht="20.100000000000001" customHeight="1" x14ac:dyDescent="0.15">
      <c r="A68" s="327"/>
      <c r="B68" s="149"/>
      <c r="C68" s="151" t="s">
        <v>44</v>
      </c>
      <c r="D68" s="152">
        <v>0</v>
      </c>
      <c r="E68" s="152">
        <f>Q68</f>
        <v>0</v>
      </c>
      <c r="F68" s="132">
        <f t="shared" si="1"/>
        <v>0</v>
      </c>
      <c r="G68" s="164">
        <v>0</v>
      </c>
      <c r="H68" s="200" t="s">
        <v>44</v>
      </c>
      <c r="I68" s="189">
        <v>0</v>
      </c>
      <c r="J68" s="190" t="s">
        <v>5</v>
      </c>
      <c r="K68" s="189"/>
      <c r="L68" s="189">
        <v>0</v>
      </c>
      <c r="M68" s="190" t="s">
        <v>109</v>
      </c>
      <c r="N68" s="189"/>
      <c r="O68" s="201"/>
      <c r="P68" s="187"/>
      <c r="Q68" s="350">
        <f>U68*X68</f>
        <v>0</v>
      </c>
      <c r="S68" s="102"/>
      <c r="T68" s="102"/>
    </row>
    <row r="69" spans="1:20" s="126" customFormat="1" ht="20.100000000000001" customHeight="1" x14ac:dyDescent="0.15">
      <c r="A69" s="351"/>
      <c r="B69" s="171"/>
      <c r="C69" s="286" t="s">
        <v>64</v>
      </c>
      <c r="D69" s="152">
        <v>0</v>
      </c>
      <c r="E69" s="152">
        <f>Q69</f>
        <v>0</v>
      </c>
      <c r="F69" s="132">
        <f t="shared" si="1"/>
        <v>0</v>
      </c>
      <c r="G69" s="164">
        <v>0</v>
      </c>
      <c r="H69" s="200" t="s">
        <v>64</v>
      </c>
      <c r="I69" s="189">
        <v>0</v>
      </c>
      <c r="J69" s="190" t="s">
        <v>5</v>
      </c>
      <c r="K69" s="189"/>
      <c r="L69" s="189">
        <v>0</v>
      </c>
      <c r="M69" s="190" t="s">
        <v>14</v>
      </c>
      <c r="N69" s="189"/>
      <c r="O69" s="201"/>
      <c r="P69" s="187"/>
      <c r="Q69" s="350">
        <f>I69*L69</f>
        <v>0</v>
      </c>
      <c r="S69" s="102"/>
      <c r="T69" s="102"/>
    </row>
    <row r="70" spans="1:20" s="126" customFormat="1" ht="20.100000000000001" customHeight="1" x14ac:dyDescent="0.15">
      <c r="A70" s="527" t="s">
        <v>17</v>
      </c>
      <c r="B70" s="458"/>
      <c r="C70" s="458"/>
      <c r="D70" s="172">
        <f>D71</f>
        <v>58651680</v>
      </c>
      <c r="E70" s="172">
        <f>E71</f>
        <v>53260800</v>
      </c>
      <c r="F70" s="129">
        <f t="shared" si="1"/>
        <v>-5390880</v>
      </c>
      <c r="G70" s="170">
        <f>E70/D70*100</f>
        <v>90.8086520283818</v>
      </c>
      <c r="H70" s="259"/>
      <c r="I70" s="260"/>
      <c r="J70" s="261"/>
      <c r="K70" s="260"/>
      <c r="L70" s="260"/>
      <c r="M70" s="261"/>
      <c r="N70" s="260"/>
      <c r="O70" s="260"/>
      <c r="P70" s="262"/>
      <c r="Q70" s="352"/>
      <c r="S70" s="102"/>
      <c r="T70" s="102"/>
    </row>
    <row r="71" spans="1:20" s="126" customFormat="1" ht="20.100000000000001" customHeight="1" x14ac:dyDescent="0.15">
      <c r="A71" s="327"/>
      <c r="B71" s="459" t="s">
        <v>97</v>
      </c>
      <c r="C71" s="459"/>
      <c r="D71" s="152">
        <f>D72</f>
        <v>58651680</v>
      </c>
      <c r="E71" s="152">
        <f>E72</f>
        <v>53260800</v>
      </c>
      <c r="F71" s="132">
        <f t="shared" si="1"/>
        <v>-5390880</v>
      </c>
      <c r="G71" s="164">
        <f>E71/D71*100</f>
        <v>90.8086520283818</v>
      </c>
      <c r="H71" s="259"/>
      <c r="I71" s="264"/>
      <c r="J71" s="265"/>
      <c r="K71" s="264"/>
      <c r="L71" s="264"/>
      <c r="M71" s="265"/>
      <c r="N71" s="264"/>
      <c r="O71" s="260"/>
      <c r="P71" s="262"/>
      <c r="Q71" s="353"/>
      <c r="S71" s="102"/>
      <c r="T71" s="102"/>
    </row>
    <row r="72" spans="1:20" s="126" customFormat="1" ht="20.100000000000001" customHeight="1" x14ac:dyDescent="0.15">
      <c r="A72" s="327"/>
      <c r="B72" s="149"/>
      <c r="C72" s="135" t="s">
        <v>98</v>
      </c>
      <c r="D72" s="136">
        <v>58651680</v>
      </c>
      <c r="E72" s="136">
        <f>Q72</f>
        <v>53260800</v>
      </c>
      <c r="F72" s="137">
        <f t="shared" si="1"/>
        <v>-5390880</v>
      </c>
      <c r="G72" s="138">
        <f>E72/D72*100</f>
        <v>90.8086520283818</v>
      </c>
      <c r="H72" s="143" t="s">
        <v>98</v>
      </c>
      <c r="I72" s="354"/>
      <c r="J72" s="354"/>
      <c r="K72" s="354"/>
      <c r="L72" s="354"/>
      <c r="M72" s="354"/>
      <c r="N72" s="354"/>
      <c r="O72" s="354"/>
      <c r="P72" s="355"/>
      <c r="Q72" s="356">
        <f>SUM(Q73+Q78+Q83+Q89+Q90+Q93+Q101+Q105+Q107+Q111)</f>
        <v>53260800</v>
      </c>
      <c r="S72" s="102">
        <v>34542400</v>
      </c>
      <c r="T72" s="102"/>
    </row>
    <row r="73" spans="1:20" s="126" customFormat="1" ht="20.100000000000001" customHeight="1" x14ac:dyDescent="0.15">
      <c r="A73" s="327"/>
      <c r="B73" s="149"/>
      <c r="C73" s="135"/>
      <c r="D73" s="140"/>
      <c r="E73" s="285"/>
      <c r="F73" s="146"/>
      <c r="G73" s="155"/>
      <c r="H73" s="143" t="s">
        <v>146</v>
      </c>
      <c r="I73" s="354"/>
      <c r="J73" s="354"/>
      <c r="K73" s="354"/>
      <c r="L73" s="354"/>
      <c r="M73" s="354"/>
      <c r="N73" s="354"/>
      <c r="O73" s="354"/>
      <c r="P73" s="355"/>
      <c r="Q73" s="356">
        <f>Q74+Q75+Q76+Q77</f>
        <v>0</v>
      </c>
      <c r="S73" s="102" t="s">
        <v>112</v>
      </c>
      <c r="T73" s="102"/>
    </row>
    <row r="74" spans="1:20" s="126" customFormat="1" ht="20.100000000000001" customHeight="1" x14ac:dyDescent="0.15">
      <c r="A74" s="327"/>
      <c r="B74" s="149"/>
      <c r="C74" s="135"/>
      <c r="D74" s="140"/>
      <c r="E74" s="285"/>
      <c r="F74" s="297"/>
      <c r="G74" s="302"/>
      <c r="H74" s="177" t="s">
        <v>147</v>
      </c>
      <c r="I74" s="197">
        <v>0</v>
      </c>
      <c r="J74" s="197" t="s">
        <v>5</v>
      </c>
      <c r="K74" s="197" t="s">
        <v>13</v>
      </c>
      <c r="L74" s="197">
        <v>0</v>
      </c>
      <c r="M74" s="197" t="s">
        <v>136</v>
      </c>
      <c r="N74" s="197"/>
      <c r="O74" s="197"/>
      <c r="P74" s="357"/>
      <c r="Q74" s="333">
        <f>I74*L74</f>
        <v>0</v>
      </c>
      <c r="S74" s="102">
        <v>2400000</v>
      </c>
      <c r="T74" s="102"/>
    </row>
    <row r="75" spans="1:20" s="126" customFormat="1" ht="20.100000000000001" customHeight="1" x14ac:dyDescent="0.15">
      <c r="A75" s="327"/>
      <c r="B75" s="149"/>
      <c r="C75" s="135"/>
      <c r="D75" s="140"/>
      <c r="E75" s="285"/>
      <c r="F75" s="297"/>
      <c r="G75" s="302"/>
      <c r="H75" s="177" t="s">
        <v>148</v>
      </c>
      <c r="I75" s="197">
        <v>0</v>
      </c>
      <c r="J75" s="197" t="s">
        <v>5</v>
      </c>
      <c r="K75" s="197" t="s">
        <v>13</v>
      </c>
      <c r="L75" s="197">
        <v>0</v>
      </c>
      <c r="M75" s="197" t="s">
        <v>136</v>
      </c>
      <c r="N75" s="197"/>
      <c r="O75" s="197"/>
      <c r="P75" s="357"/>
      <c r="Q75" s="333">
        <f>I75*L75</f>
        <v>0</v>
      </c>
      <c r="S75" s="102">
        <f>S72-S74</f>
        <v>32142400</v>
      </c>
      <c r="T75" s="102"/>
    </row>
    <row r="76" spans="1:20" s="126" customFormat="1" ht="20.100000000000001" customHeight="1" x14ac:dyDescent="0.15">
      <c r="A76" s="327"/>
      <c r="B76" s="149"/>
      <c r="C76" s="135"/>
      <c r="D76" s="140"/>
      <c r="E76" s="285"/>
      <c r="F76" s="297"/>
      <c r="G76" s="302"/>
      <c r="H76" s="177" t="s">
        <v>149</v>
      </c>
      <c r="I76" s="197">
        <v>0</v>
      </c>
      <c r="J76" s="197" t="s">
        <v>5</v>
      </c>
      <c r="K76" s="197" t="s">
        <v>13</v>
      </c>
      <c r="L76" s="197">
        <v>0</v>
      </c>
      <c r="M76" s="197" t="s">
        <v>136</v>
      </c>
      <c r="N76" s="197"/>
      <c r="O76" s="197"/>
      <c r="P76" s="357"/>
      <c r="Q76" s="333">
        <f>I76*L76</f>
        <v>0</v>
      </c>
      <c r="S76" s="102">
        <v>12494360</v>
      </c>
      <c r="T76" s="102"/>
    </row>
    <row r="77" spans="1:20" s="126" customFormat="1" ht="20.100000000000001" customHeight="1" x14ac:dyDescent="0.15">
      <c r="A77" s="327"/>
      <c r="B77" s="149"/>
      <c r="C77" s="135"/>
      <c r="D77" s="140"/>
      <c r="E77" s="285"/>
      <c r="F77" s="297"/>
      <c r="G77" s="302"/>
      <c r="H77" s="177" t="s">
        <v>162</v>
      </c>
      <c r="I77" s="197">
        <v>0</v>
      </c>
      <c r="J77" s="197" t="s">
        <v>5</v>
      </c>
      <c r="K77" s="197" t="s">
        <v>13</v>
      </c>
      <c r="L77" s="197">
        <v>12</v>
      </c>
      <c r="M77" s="197" t="s">
        <v>119</v>
      </c>
      <c r="N77" s="197"/>
      <c r="O77" s="197"/>
      <c r="P77" s="357"/>
      <c r="Q77" s="333">
        <f>I77*L77</f>
        <v>0</v>
      </c>
      <c r="S77" s="102">
        <f>S75-S76</f>
        <v>19648040</v>
      </c>
      <c r="T77" s="102"/>
    </row>
    <row r="78" spans="1:20" s="252" customFormat="1" ht="20.100000000000001" customHeight="1" x14ac:dyDescent="0.15">
      <c r="A78" s="358"/>
      <c r="B78" s="294"/>
      <c r="C78" s="295"/>
      <c r="D78" s="296"/>
      <c r="E78" s="359"/>
      <c r="F78" s="297"/>
      <c r="G78" s="298"/>
      <c r="H78" s="177" t="s">
        <v>135</v>
      </c>
      <c r="I78" s="197"/>
      <c r="J78" s="197"/>
      <c r="K78" s="197"/>
      <c r="L78" s="197"/>
      <c r="M78" s="197"/>
      <c r="N78" s="197"/>
      <c r="O78" s="197"/>
      <c r="P78" s="357"/>
      <c r="Q78" s="333">
        <f>SUM(Q79:Q82)</f>
        <v>12996000</v>
      </c>
      <c r="S78" s="253"/>
      <c r="T78" s="253"/>
    </row>
    <row r="79" spans="1:20" s="252" customFormat="1" ht="20.100000000000001" customHeight="1" x14ac:dyDescent="0.15">
      <c r="A79" s="358"/>
      <c r="B79" s="294"/>
      <c r="C79" s="295"/>
      <c r="D79" s="296"/>
      <c r="E79" s="359"/>
      <c r="F79" s="297"/>
      <c r="G79" s="299"/>
      <c r="H79" s="304" t="s">
        <v>245</v>
      </c>
      <c r="I79" s="197">
        <v>5000</v>
      </c>
      <c r="J79" s="197" t="s">
        <v>5</v>
      </c>
      <c r="K79" s="197" t="s">
        <v>13</v>
      </c>
      <c r="L79" s="360">
        <v>12</v>
      </c>
      <c r="M79" s="360" t="s">
        <v>119</v>
      </c>
      <c r="N79" s="197" t="s">
        <v>13</v>
      </c>
      <c r="O79" s="197">
        <v>12</v>
      </c>
      <c r="P79" s="357" t="s">
        <v>191</v>
      </c>
      <c r="Q79" s="333">
        <f>I79*L79*O79</f>
        <v>720000</v>
      </c>
      <c r="S79" s="253"/>
      <c r="T79" s="253"/>
    </row>
    <row r="80" spans="1:20" s="252" customFormat="1" ht="20.100000000000001" customHeight="1" x14ac:dyDescent="0.15">
      <c r="A80" s="358"/>
      <c r="B80" s="294"/>
      <c r="C80" s="295"/>
      <c r="D80" s="296"/>
      <c r="E80" s="359"/>
      <c r="F80" s="297"/>
      <c r="G80" s="299"/>
      <c r="H80" s="304" t="s">
        <v>246</v>
      </c>
      <c r="I80" s="197">
        <v>4200</v>
      </c>
      <c r="J80" s="197" t="s">
        <v>5</v>
      </c>
      <c r="K80" s="197" t="s">
        <v>13</v>
      </c>
      <c r="L80" s="197">
        <v>40</v>
      </c>
      <c r="M80" s="357" t="s">
        <v>109</v>
      </c>
      <c r="N80" s="197" t="s">
        <v>13</v>
      </c>
      <c r="O80" s="197">
        <v>57</v>
      </c>
      <c r="P80" s="357" t="s">
        <v>119</v>
      </c>
      <c r="Q80" s="333">
        <f>I80*L80*O80</f>
        <v>9576000</v>
      </c>
      <c r="S80" s="253"/>
      <c r="T80" s="253"/>
    </row>
    <row r="81" spans="1:20" s="252" customFormat="1" ht="20.100000000000001" customHeight="1" x14ac:dyDescent="0.15">
      <c r="A81" s="358"/>
      <c r="B81" s="294"/>
      <c r="C81" s="295"/>
      <c r="D81" s="296"/>
      <c r="E81" s="359"/>
      <c r="F81" s="297"/>
      <c r="G81" s="299"/>
      <c r="H81" s="304" t="s">
        <v>247</v>
      </c>
      <c r="I81" s="197">
        <v>750000</v>
      </c>
      <c r="J81" s="197" t="s">
        <v>5</v>
      </c>
      <c r="K81" s="197" t="s">
        <v>13</v>
      </c>
      <c r="L81" s="197">
        <v>2</v>
      </c>
      <c r="M81" s="357" t="s">
        <v>109</v>
      </c>
      <c r="N81" s="197"/>
      <c r="O81" s="197"/>
      <c r="P81" s="357"/>
      <c r="Q81" s="333">
        <f t="shared" ref="Q81" si="2">I81*L81</f>
        <v>1500000</v>
      </c>
      <c r="S81" s="253"/>
      <c r="T81" s="253"/>
    </row>
    <row r="82" spans="1:20" s="252" customFormat="1" ht="20.100000000000001" customHeight="1" x14ac:dyDescent="0.15">
      <c r="A82" s="358"/>
      <c r="B82" s="294"/>
      <c r="C82" s="295"/>
      <c r="D82" s="296"/>
      <c r="E82" s="359"/>
      <c r="F82" s="297"/>
      <c r="G82" s="299"/>
      <c r="H82" s="177" t="s">
        <v>248</v>
      </c>
      <c r="I82" s="197">
        <v>10000</v>
      </c>
      <c r="J82" s="197" t="s">
        <v>111</v>
      </c>
      <c r="K82" s="197" t="s">
        <v>158</v>
      </c>
      <c r="L82" s="197">
        <v>6</v>
      </c>
      <c r="M82" s="197" t="s">
        <v>191</v>
      </c>
      <c r="N82" s="197" t="s">
        <v>158</v>
      </c>
      <c r="O82" s="197">
        <v>20</v>
      </c>
      <c r="P82" s="357" t="s">
        <v>119</v>
      </c>
      <c r="Q82" s="333">
        <f>I82*L82*O82</f>
        <v>1200000</v>
      </c>
      <c r="S82" s="253"/>
      <c r="T82" s="253"/>
    </row>
    <row r="83" spans="1:20" s="126" customFormat="1" ht="20.100000000000001" customHeight="1" x14ac:dyDescent="0.15">
      <c r="A83" s="358"/>
      <c r="B83" s="294"/>
      <c r="C83" s="295"/>
      <c r="D83" s="296"/>
      <c r="E83" s="359"/>
      <c r="F83" s="297"/>
      <c r="G83" s="300"/>
      <c r="H83" s="177" t="s">
        <v>137</v>
      </c>
      <c r="I83" s="197"/>
      <c r="J83" s="197"/>
      <c r="K83" s="197"/>
      <c r="L83" s="197"/>
      <c r="M83" s="197"/>
      <c r="N83" s="197"/>
      <c r="O83" s="197"/>
      <c r="P83" s="357"/>
      <c r="Q83" s="333">
        <f>SUM(Q84:Q88)</f>
        <v>21900000</v>
      </c>
      <c r="S83" s="102"/>
      <c r="T83" s="102"/>
    </row>
    <row r="84" spans="1:20" s="126" customFormat="1" ht="20.100000000000001" customHeight="1" x14ac:dyDescent="0.15">
      <c r="A84" s="358"/>
      <c r="B84" s="294"/>
      <c r="C84" s="295"/>
      <c r="D84" s="296"/>
      <c r="E84" s="296"/>
      <c r="F84" s="297"/>
      <c r="G84" s="301"/>
      <c r="H84" s="177" t="s">
        <v>169</v>
      </c>
      <c r="I84" s="197">
        <v>950000</v>
      </c>
      <c r="J84" s="197" t="s">
        <v>5</v>
      </c>
      <c r="K84" s="197" t="s">
        <v>13</v>
      </c>
      <c r="L84" s="197">
        <v>1</v>
      </c>
      <c r="M84" s="197" t="s">
        <v>134</v>
      </c>
      <c r="N84" s="197" t="s">
        <v>158</v>
      </c>
      <c r="O84" s="197">
        <v>12</v>
      </c>
      <c r="P84" s="357" t="s">
        <v>136</v>
      </c>
      <c r="Q84" s="333">
        <f>I84*L84*O84</f>
        <v>11400000</v>
      </c>
      <c r="S84" s="102"/>
      <c r="T84" s="102"/>
    </row>
    <row r="85" spans="1:20" s="126" customFormat="1" ht="20.100000000000001" customHeight="1" x14ac:dyDescent="0.15">
      <c r="A85" s="358"/>
      <c r="B85" s="294"/>
      <c r="C85" s="295"/>
      <c r="D85" s="296"/>
      <c r="E85" s="296"/>
      <c r="F85" s="297"/>
      <c r="G85" s="302"/>
      <c r="H85" s="177" t="s">
        <v>192</v>
      </c>
      <c r="I85" s="197">
        <v>0</v>
      </c>
      <c r="J85" s="197" t="s">
        <v>5</v>
      </c>
      <c r="K85" s="197" t="s">
        <v>13</v>
      </c>
      <c r="L85" s="197">
        <v>0</v>
      </c>
      <c r="M85" s="197" t="s">
        <v>134</v>
      </c>
      <c r="N85" s="197" t="s">
        <v>158</v>
      </c>
      <c r="O85" s="197">
        <v>0</v>
      </c>
      <c r="P85" s="357" t="s">
        <v>136</v>
      </c>
      <c r="Q85" s="333">
        <f t="shared" ref="Q85:Q86" si="3">I85*L85*O85</f>
        <v>0</v>
      </c>
      <c r="S85" s="102"/>
      <c r="T85" s="102"/>
    </row>
    <row r="86" spans="1:20" s="126" customFormat="1" ht="20.100000000000001" customHeight="1" x14ac:dyDescent="0.15">
      <c r="A86" s="358"/>
      <c r="B86" s="294"/>
      <c r="C86" s="295"/>
      <c r="D86" s="296"/>
      <c r="E86" s="296"/>
      <c r="F86" s="297"/>
      <c r="G86" s="301"/>
      <c r="H86" s="177" t="s">
        <v>183</v>
      </c>
      <c r="I86" s="197">
        <v>0</v>
      </c>
      <c r="J86" s="197" t="s">
        <v>5</v>
      </c>
      <c r="K86" s="197" t="s">
        <v>13</v>
      </c>
      <c r="L86" s="197">
        <v>0</v>
      </c>
      <c r="M86" s="197" t="s">
        <v>119</v>
      </c>
      <c r="N86" s="197" t="s">
        <v>13</v>
      </c>
      <c r="O86" s="197">
        <v>0</v>
      </c>
      <c r="P86" s="357" t="s">
        <v>191</v>
      </c>
      <c r="Q86" s="333">
        <f t="shared" si="3"/>
        <v>0</v>
      </c>
      <c r="S86" s="102"/>
      <c r="T86" s="102"/>
    </row>
    <row r="87" spans="1:20" s="126" customFormat="1" ht="20.100000000000001" customHeight="1" x14ac:dyDescent="0.15">
      <c r="A87" s="358"/>
      <c r="B87" s="294"/>
      <c r="C87" s="295"/>
      <c r="D87" s="296"/>
      <c r="E87" s="296"/>
      <c r="F87" s="297"/>
      <c r="G87" s="303"/>
      <c r="H87" s="177" t="s">
        <v>170</v>
      </c>
      <c r="I87" s="197">
        <v>700000</v>
      </c>
      <c r="J87" s="197" t="s">
        <v>111</v>
      </c>
      <c r="K87" s="197" t="s">
        <v>158</v>
      </c>
      <c r="L87" s="197">
        <v>1</v>
      </c>
      <c r="M87" s="197" t="s">
        <v>134</v>
      </c>
      <c r="N87" s="197" t="s">
        <v>13</v>
      </c>
      <c r="O87" s="197">
        <v>10</v>
      </c>
      <c r="P87" s="357" t="s">
        <v>250</v>
      </c>
      <c r="Q87" s="333">
        <f>I87*L87*O87</f>
        <v>7000000</v>
      </c>
      <c r="S87" s="102"/>
      <c r="T87" s="102"/>
    </row>
    <row r="88" spans="1:20" s="126" customFormat="1" ht="20.100000000000001" customHeight="1" x14ac:dyDescent="0.15">
      <c r="A88" s="358"/>
      <c r="B88" s="294"/>
      <c r="C88" s="295"/>
      <c r="D88" s="296"/>
      <c r="E88" s="364"/>
      <c r="F88" s="297"/>
      <c r="G88" s="302"/>
      <c r="H88" s="177" t="s">
        <v>249</v>
      </c>
      <c r="I88" s="197">
        <v>350000</v>
      </c>
      <c r="J88" s="197" t="s">
        <v>5</v>
      </c>
      <c r="K88" s="197" t="s">
        <v>13</v>
      </c>
      <c r="L88" s="197">
        <v>1</v>
      </c>
      <c r="M88" s="197" t="s">
        <v>134</v>
      </c>
      <c r="N88" s="197" t="s">
        <v>13</v>
      </c>
      <c r="O88" s="197">
        <v>10</v>
      </c>
      <c r="P88" s="357" t="s">
        <v>191</v>
      </c>
      <c r="Q88" s="333">
        <f>I88*L88*O88</f>
        <v>3500000</v>
      </c>
      <c r="S88" s="102"/>
      <c r="T88" s="102"/>
    </row>
    <row r="89" spans="1:20" s="126" customFormat="1" ht="20.100000000000001" customHeight="1" x14ac:dyDescent="0.15">
      <c r="A89" s="327"/>
      <c r="B89" s="149"/>
      <c r="C89" s="135"/>
      <c r="D89" s="140"/>
      <c r="E89" s="285"/>
      <c r="F89" s="297"/>
      <c r="G89" s="303"/>
      <c r="H89" s="177" t="s">
        <v>179</v>
      </c>
      <c r="I89" s="197"/>
      <c r="J89" s="197" t="s">
        <v>111</v>
      </c>
      <c r="K89" s="197" t="s">
        <v>158</v>
      </c>
      <c r="L89" s="197">
        <v>10</v>
      </c>
      <c r="M89" s="197" t="s">
        <v>109</v>
      </c>
      <c r="N89" s="197" t="s">
        <v>13</v>
      </c>
      <c r="O89" s="197"/>
      <c r="P89" s="357"/>
      <c r="Q89" s="333">
        <f>I89*L89</f>
        <v>0</v>
      </c>
      <c r="S89" s="102"/>
      <c r="T89" s="102"/>
    </row>
    <row r="90" spans="1:20" s="126" customFormat="1" ht="20.100000000000001" customHeight="1" thickBot="1" x14ac:dyDescent="0.2">
      <c r="A90" s="334"/>
      <c r="B90" s="367"/>
      <c r="C90" s="382"/>
      <c r="D90" s="337"/>
      <c r="E90" s="337"/>
      <c r="F90" s="361"/>
      <c r="G90" s="368"/>
      <c r="H90" s="340" t="s">
        <v>166</v>
      </c>
      <c r="I90" s="341"/>
      <c r="J90" s="341"/>
      <c r="K90" s="341"/>
      <c r="L90" s="341"/>
      <c r="M90" s="341"/>
      <c r="N90" s="341"/>
      <c r="O90" s="341"/>
      <c r="P90" s="342"/>
      <c r="Q90" s="343">
        <f>Q91+Q92</f>
        <v>0</v>
      </c>
      <c r="S90" s="102"/>
      <c r="T90" s="102"/>
    </row>
    <row r="91" spans="1:20" s="126" customFormat="1" ht="20.100000000000001" customHeight="1" x14ac:dyDescent="0.15">
      <c r="A91" s="318"/>
      <c r="B91" s="344"/>
      <c r="C91" s="319"/>
      <c r="D91" s="320"/>
      <c r="E91" s="452"/>
      <c r="F91" s="321"/>
      <c r="G91" s="362"/>
      <c r="H91" s="322" t="s">
        <v>167</v>
      </c>
      <c r="I91" s="323">
        <v>0</v>
      </c>
      <c r="J91" s="323" t="s">
        <v>5</v>
      </c>
      <c r="K91" s="323" t="s">
        <v>13</v>
      </c>
      <c r="L91" s="323">
        <v>0</v>
      </c>
      <c r="M91" s="323" t="s">
        <v>119</v>
      </c>
      <c r="N91" s="323" t="s">
        <v>13</v>
      </c>
      <c r="O91" s="323">
        <v>0</v>
      </c>
      <c r="P91" s="363" t="s">
        <v>109</v>
      </c>
      <c r="Q91" s="348">
        <f>I91*L91*O91</f>
        <v>0</v>
      </c>
      <c r="S91" s="102"/>
      <c r="T91" s="102"/>
    </row>
    <row r="92" spans="1:20" s="126" customFormat="1" ht="20.100000000000001" customHeight="1" x14ac:dyDescent="0.15">
      <c r="A92" s="327"/>
      <c r="B92" s="149"/>
      <c r="C92" s="135"/>
      <c r="D92" s="140"/>
      <c r="E92" s="285"/>
      <c r="F92" s="297"/>
      <c r="G92" s="302"/>
      <c r="H92" s="177" t="s">
        <v>168</v>
      </c>
      <c r="I92" s="197">
        <v>0</v>
      </c>
      <c r="J92" s="197" t="s">
        <v>5</v>
      </c>
      <c r="K92" s="197" t="s">
        <v>13</v>
      </c>
      <c r="L92" s="197">
        <v>10</v>
      </c>
      <c r="M92" s="197" t="s">
        <v>119</v>
      </c>
      <c r="N92" s="197" t="s">
        <v>13</v>
      </c>
      <c r="O92" s="197">
        <v>4</v>
      </c>
      <c r="P92" s="357" t="s">
        <v>109</v>
      </c>
      <c r="Q92" s="333">
        <f>I92*L92*O92</f>
        <v>0</v>
      </c>
      <c r="S92" s="102"/>
      <c r="T92" s="102"/>
    </row>
    <row r="93" spans="1:20" s="126" customFormat="1" ht="20.100000000000001" customHeight="1" x14ac:dyDescent="0.15">
      <c r="A93" s="327"/>
      <c r="B93" s="149"/>
      <c r="C93" s="135"/>
      <c r="D93" s="140"/>
      <c r="E93" s="210"/>
      <c r="F93" s="297"/>
      <c r="G93" s="300"/>
      <c r="H93" s="177" t="s">
        <v>138</v>
      </c>
      <c r="I93" s="197"/>
      <c r="J93" s="197"/>
      <c r="K93" s="197"/>
      <c r="L93" s="197"/>
      <c r="M93" s="197"/>
      <c r="N93" s="197"/>
      <c r="O93" s="197"/>
      <c r="P93" s="357"/>
      <c r="Q93" s="333">
        <f>Q94+Q95+Q96+Q97+Q98+Q99</f>
        <v>2594800</v>
      </c>
      <c r="S93" s="102"/>
      <c r="T93" s="102"/>
    </row>
    <row r="94" spans="1:20" s="126" customFormat="1" ht="20.100000000000001" customHeight="1" x14ac:dyDescent="0.15">
      <c r="A94" s="327"/>
      <c r="B94" s="149"/>
      <c r="C94" s="135"/>
      <c r="D94" s="140"/>
      <c r="E94" s="210"/>
      <c r="F94" s="297"/>
      <c r="G94" s="300"/>
      <c r="H94" s="177" t="s">
        <v>139</v>
      </c>
      <c r="I94" s="197">
        <v>100000</v>
      </c>
      <c r="J94" s="197" t="s">
        <v>111</v>
      </c>
      <c r="K94" s="197" t="s">
        <v>13</v>
      </c>
      <c r="L94" s="197">
        <v>2</v>
      </c>
      <c r="M94" s="197" t="s">
        <v>109</v>
      </c>
      <c r="N94" s="197"/>
      <c r="O94" s="197"/>
      <c r="P94" s="357"/>
      <c r="Q94" s="333">
        <f t="shared" ref="Q94:Q97" si="4">I94*L94</f>
        <v>200000</v>
      </c>
      <c r="S94" s="102"/>
      <c r="T94" s="102"/>
    </row>
    <row r="95" spans="1:20" s="126" customFormat="1" ht="20.100000000000001" customHeight="1" x14ac:dyDescent="0.15">
      <c r="A95" s="327"/>
      <c r="B95" s="149"/>
      <c r="C95" s="135"/>
      <c r="D95" s="140"/>
      <c r="E95" s="210"/>
      <c r="F95" s="297"/>
      <c r="G95" s="300"/>
      <c r="H95" s="177" t="s">
        <v>140</v>
      </c>
      <c r="I95" s="197">
        <v>200000</v>
      </c>
      <c r="J95" s="197" t="s">
        <v>111</v>
      </c>
      <c r="K95" s="197" t="s">
        <v>13</v>
      </c>
      <c r="L95" s="197">
        <v>2</v>
      </c>
      <c r="M95" s="197" t="s">
        <v>109</v>
      </c>
      <c r="N95" s="197"/>
      <c r="O95" s="197"/>
      <c r="P95" s="357"/>
      <c r="Q95" s="333">
        <f t="shared" si="4"/>
        <v>400000</v>
      </c>
      <c r="S95" s="102"/>
      <c r="T95" s="102"/>
    </row>
    <row r="96" spans="1:20" s="126" customFormat="1" ht="20.100000000000001" customHeight="1" x14ac:dyDescent="0.15">
      <c r="A96" s="327"/>
      <c r="B96" s="149"/>
      <c r="C96" s="135"/>
      <c r="D96" s="140"/>
      <c r="E96" s="140"/>
      <c r="F96" s="297"/>
      <c r="G96" s="302"/>
      <c r="H96" s="177" t="s">
        <v>141</v>
      </c>
      <c r="I96" s="197">
        <v>70000</v>
      </c>
      <c r="J96" s="197" t="s">
        <v>111</v>
      </c>
      <c r="K96" s="197" t="s">
        <v>13</v>
      </c>
      <c r="L96" s="197">
        <v>2</v>
      </c>
      <c r="M96" s="197" t="s">
        <v>109</v>
      </c>
      <c r="N96" s="197"/>
      <c r="O96" s="197"/>
      <c r="P96" s="357"/>
      <c r="Q96" s="333">
        <f t="shared" si="4"/>
        <v>140000</v>
      </c>
      <c r="S96" s="102"/>
      <c r="T96" s="102"/>
    </row>
    <row r="97" spans="1:20" s="126" customFormat="1" ht="20.100000000000001" customHeight="1" x14ac:dyDescent="0.15">
      <c r="A97" s="327"/>
      <c r="B97" s="149"/>
      <c r="C97" s="135"/>
      <c r="D97" s="140"/>
      <c r="E97" s="140"/>
      <c r="F97" s="297"/>
      <c r="G97" s="303"/>
      <c r="H97" s="177" t="s">
        <v>195</v>
      </c>
      <c r="I97" s="197">
        <v>50400</v>
      </c>
      <c r="J97" s="197" t="s">
        <v>111</v>
      </c>
      <c r="K97" s="197" t="s">
        <v>158</v>
      </c>
      <c r="L97" s="197">
        <v>12</v>
      </c>
      <c r="M97" s="197" t="s">
        <v>107</v>
      </c>
      <c r="N97" s="197"/>
      <c r="O97" s="197"/>
      <c r="P97" s="357"/>
      <c r="Q97" s="333">
        <f t="shared" si="4"/>
        <v>604800</v>
      </c>
      <c r="S97" s="102"/>
      <c r="T97" s="102"/>
    </row>
    <row r="98" spans="1:20" s="126" customFormat="1" ht="20.100000000000001" customHeight="1" x14ac:dyDescent="0.15">
      <c r="A98" s="327"/>
      <c r="B98" s="365"/>
      <c r="C98" s="135"/>
      <c r="D98" s="140"/>
      <c r="E98" s="140"/>
      <c r="F98" s="297"/>
      <c r="G98" s="301"/>
      <c r="H98" s="177" t="s">
        <v>194</v>
      </c>
      <c r="I98" s="197">
        <v>0</v>
      </c>
      <c r="J98" s="197" t="s">
        <v>111</v>
      </c>
      <c r="K98" s="197" t="s">
        <v>158</v>
      </c>
      <c r="L98" s="197">
        <v>0</v>
      </c>
      <c r="M98" s="197" t="s">
        <v>109</v>
      </c>
      <c r="N98" s="197"/>
      <c r="O98" s="197"/>
      <c r="P98" s="357"/>
      <c r="Q98" s="333">
        <f>I98*L98</f>
        <v>0</v>
      </c>
      <c r="S98" s="102"/>
      <c r="T98" s="102"/>
    </row>
    <row r="99" spans="1:20" s="126" customFormat="1" ht="20.100000000000001" customHeight="1" x14ac:dyDescent="0.15">
      <c r="A99" s="327"/>
      <c r="B99" s="365"/>
      <c r="C99" s="135"/>
      <c r="D99" s="140"/>
      <c r="E99" s="140"/>
      <c r="F99" s="297"/>
      <c r="G99" s="302"/>
      <c r="H99" s="177" t="s">
        <v>238</v>
      </c>
      <c r="I99" s="197"/>
      <c r="J99" s="197"/>
      <c r="K99" s="197"/>
      <c r="L99" s="197"/>
      <c r="M99" s="197"/>
      <c r="N99" s="197"/>
      <c r="O99" s="197"/>
      <c r="P99" s="357"/>
      <c r="Q99" s="333">
        <f>Q100</f>
        <v>1250000</v>
      </c>
      <c r="S99" s="102"/>
      <c r="T99" s="102"/>
    </row>
    <row r="100" spans="1:20" s="126" customFormat="1" ht="20.100000000000001" customHeight="1" x14ac:dyDescent="0.15">
      <c r="A100" s="327"/>
      <c r="B100" s="365"/>
      <c r="C100" s="135"/>
      <c r="D100" s="140"/>
      <c r="E100" s="140"/>
      <c r="F100" s="297"/>
      <c r="G100" s="302"/>
      <c r="H100" s="177" t="s">
        <v>239</v>
      </c>
      <c r="I100" s="197">
        <v>250000</v>
      </c>
      <c r="J100" s="197" t="s">
        <v>111</v>
      </c>
      <c r="K100" s="197" t="s">
        <v>13</v>
      </c>
      <c r="L100" s="197">
        <v>5</v>
      </c>
      <c r="M100" s="197" t="s">
        <v>109</v>
      </c>
      <c r="N100" s="197"/>
      <c r="O100" s="197"/>
      <c r="P100" s="357"/>
      <c r="Q100" s="333">
        <f>I100*L100</f>
        <v>1250000</v>
      </c>
      <c r="S100" s="102"/>
      <c r="T100" s="102"/>
    </row>
    <row r="101" spans="1:20" s="126" customFormat="1" ht="16.5" customHeight="1" x14ac:dyDescent="0.15">
      <c r="A101" s="327"/>
      <c r="B101" s="365"/>
      <c r="C101" s="135"/>
      <c r="D101" s="140"/>
      <c r="E101" s="140"/>
      <c r="F101" s="297"/>
      <c r="G101" s="302"/>
      <c r="H101" s="177" t="s">
        <v>243</v>
      </c>
      <c r="I101" s="197"/>
      <c r="J101" s="197"/>
      <c r="K101" s="197"/>
      <c r="L101" s="197"/>
      <c r="M101" s="197"/>
      <c r="N101" s="197"/>
      <c r="O101" s="197"/>
      <c r="P101" s="357"/>
      <c r="Q101" s="333">
        <f>Q102+Q103+Q104</f>
        <v>12200000</v>
      </c>
      <c r="S101" s="102"/>
      <c r="T101" s="102"/>
    </row>
    <row r="102" spans="1:20" s="126" customFormat="1" ht="20.100000000000001" customHeight="1" x14ac:dyDescent="0.15">
      <c r="A102" s="327"/>
      <c r="B102" s="365"/>
      <c r="C102" s="135"/>
      <c r="D102" s="140"/>
      <c r="E102" s="140"/>
      <c r="F102" s="297"/>
      <c r="G102" s="302"/>
      <c r="H102" s="177" t="s">
        <v>244</v>
      </c>
      <c r="I102" s="197">
        <v>6000000</v>
      </c>
      <c r="J102" s="197" t="s">
        <v>5</v>
      </c>
      <c r="K102" s="197" t="s">
        <v>13</v>
      </c>
      <c r="L102" s="197">
        <v>1</v>
      </c>
      <c r="M102" s="197" t="s">
        <v>109</v>
      </c>
      <c r="N102" s="197"/>
      <c r="O102" s="197"/>
      <c r="P102" s="357"/>
      <c r="Q102" s="333">
        <f>I102*L102</f>
        <v>6000000</v>
      </c>
      <c r="S102" s="102"/>
      <c r="T102" s="102"/>
    </row>
    <row r="103" spans="1:20" s="126" customFormat="1" ht="20.100000000000001" customHeight="1" x14ac:dyDescent="0.15">
      <c r="A103" s="327"/>
      <c r="B103" s="365"/>
      <c r="C103" s="135"/>
      <c r="D103" s="140"/>
      <c r="E103" s="140"/>
      <c r="F103" s="297"/>
      <c r="G103" s="302"/>
      <c r="H103" s="177" t="s">
        <v>163</v>
      </c>
      <c r="I103" s="197">
        <v>6000000</v>
      </c>
      <c r="J103" s="197" t="s">
        <v>5</v>
      </c>
      <c r="K103" s="197" t="s">
        <v>13</v>
      </c>
      <c r="L103" s="197">
        <v>1</v>
      </c>
      <c r="M103" s="197" t="s">
        <v>109</v>
      </c>
      <c r="N103" s="197"/>
      <c r="O103" s="197"/>
      <c r="P103" s="357"/>
      <c r="Q103" s="333">
        <f>I103*L103</f>
        <v>6000000</v>
      </c>
      <c r="S103" s="102"/>
      <c r="T103" s="102"/>
    </row>
    <row r="104" spans="1:20" s="126" customFormat="1" ht="20.100000000000001" customHeight="1" x14ac:dyDescent="0.15">
      <c r="A104" s="327"/>
      <c r="B104" s="365"/>
      <c r="C104" s="135"/>
      <c r="D104" s="140"/>
      <c r="E104" s="285"/>
      <c r="F104" s="297"/>
      <c r="G104" s="302"/>
      <c r="H104" s="177" t="s">
        <v>251</v>
      </c>
      <c r="I104" s="197">
        <v>100000</v>
      </c>
      <c r="J104" s="198" t="s">
        <v>5</v>
      </c>
      <c r="K104" s="197" t="s">
        <v>13</v>
      </c>
      <c r="L104" s="197"/>
      <c r="M104" s="198"/>
      <c r="N104" s="197"/>
      <c r="O104" s="197">
        <v>2</v>
      </c>
      <c r="P104" s="199" t="s">
        <v>14</v>
      </c>
      <c r="Q104" s="328">
        <f>I104*O104</f>
        <v>200000</v>
      </c>
      <c r="S104" s="102"/>
      <c r="T104" s="102"/>
    </row>
    <row r="105" spans="1:20" s="126" customFormat="1" ht="20.100000000000001" customHeight="1" x14ac:dyDescent="0.15">
      <c r="A105" s="327"/>
      <c r="B105" s="365"/>
      <c r="C105" s="135"/>
      <c r="D105" s="140"/>
      <c r="E105" s="140"/>
      <c r="F105" s="297"/>
      <c r="G105" s="302"/>
      <c r="H105" s="177" t="s">
        <v>274</v>
      </c>
      <c r="I105" s="197"/>
      <c r="J105" s="197"/>
      <c r="K105" s="197"/>
      <c r="L105" s="197"/>
      <c r="M105" s="197"/>
      <c r="N105" s="197"/>
      <c r="O105" s="197"/>
      <c r="P105" s="357"/>
      <c r="Q105" s="328">
        <f>I106*L106*O106</f>
        <v>2520000</v>
      </c>
      <c r="S105" s="102"/>
      <c r="T105" s="102"/>
    </row>
    <row r="106" spans="1:20" s="126" customFormat="1" ht="20.100000000000001" customHeight="1" x14ac:dyDescent="0.15">
      <c r="A106" s="327"/>
      <c r="B106" s="365"/>
      <c r="C106" s="135"/>
      <c r="D106" s="140"/>
      <c r="E106" s="140"/>
      <c r="F106" s="297"/>
      <c r="G106" s="302"/>
      <c r="H106" s="177" t="s">
        <v>276</v>
      </c>
      <c r="I106" s="197">
        <v>20000</v>
      </c>
      <c r="J106" s="198" t="s">
        <v>111</v>
      </c>
      <c r="K106" s="197" t="s">
        <v>158</v>
      </c>
      <c r="L106" s="197">
        <v>3</v>
      </c>
      <c r="M106" s="198" t="s">
        <v>107</v>
      </c>
      <c r="N106" s="197" t="s">
        <v>13</v>
      </c>
      <c r="O106" s="197">
        <v>42</v>
      </c>
      <c r="P106" s="199" t="s">
        <v>119</v>
      </c>
      <c r="Q106" s="328">
        <f>I106*L106*O106</f>
        <v>2520000</v>
      </c>
      <c r="S106" s="102"/>
      <c r="T106" s="102"/>
    </row>
    <row r="107" spans="1:20" s="126" customFormat="1" ht="20.100000000000001" customHeight="1" x14ac:dyDescent="0.15">
      <c r="A107" s="327"/>
      <c r="B107" s="365"/>
      <c r="C107" s="135"/>
      <c r="D107" s="140"/>
      <c r="E107" s="285"/>
      <c r="F107" s="297"/>
      <c r="G107" s="302"/>
      <c r="H107" s="305" t="s">
        <v>252</v>
      </c>
      <c r="I107" s="306"/>
      <c r="J107" s="307"/>
      <c r="K107" s="306"/>
      <c r="L107" s="306"/>
      <c r="M107" s="307"/>
      <c r="N107" s="306"/>
      <c r="O107" s="306"/>
      <c r="P107" s="308"/>
      <c r="Q107" s="366">
        <f>Q108+Q109+Q110</f>
        <v>450000</v>
      </c>
      <c r="S107" s="102"/>
      <c r="T107" s="102"/>
    </row>
    <row r="108" spans="1:20" s="126" customFormat="1" ht="20.100000000000001" customHeight="1" x14ac:dyDescent="0.15">
      <c r="A108" s="327"/>
      <c r="B108" s="365"/>
      <c r="C108" s="135"/>
      <c r="D108" s="140"/>
      <c r="E108" s="210"/>
      <c r="F108" s="297"/>
      <c r="G108" s="300"/>
      <c r="H108" s="177" t="s">
        <v>275</v>
      </c>
      <c r="I108" s="197">
        <v>100000</v>
      </c>
      <c r="J108" s="198" t="s">
        <v>5</v>
      </c>
      <c r="K108" s="197" t="s">
        <v>13</v>
      </c>
      <c r="L108" s="197"/>
      <c r="M108" s="198"/>
      <c r="N108" s="197"/>
      <c r="O108" s="197">
        <v>2</v>
      </c>
      <c r="P108" s="199" t="s">
        <v>14</v>
      </c>
      <c r="Q108" s="328">
        <f>I108*O108</f>
        <v>200000</v>
      </c>
      <c r="S108" s="102"/>
      <c r="T108" s="102"/>
    </row>
    <row r="109" spans="1:20" s="126" customFormat="1" ht="20.100000000000001" customHeight="1" x14ac:dyDescent="0.15">
      <c r="A109" s="327"/>
      <c r="B109" s="365"/>
      <c r="C109" s="135"/>
      <c r="D109" s="140"/>
      <c r="E109" s="210"/>
      <c r="F109" s="297"/>
      <c r="G109" s="300"/>
      <c r="H109" s="177" t="s">
        <v>78</v>
      </c>
      <c r="I109" s="197">
        <v>125000</v>
      </c>
      <c r="J109" s="198" t="s">
        <v>5</v>
      </c>
      <c r="K109" s="197" t="s">
        <v>13</v>
      </c>
      <c r="L109" s="197"/>
      <c r="M109" s="198"/>
      <c r="N109" s="197"/>
      <c r="O109" s="197">
        <v>2</v>
      </c>
      <c r="P109" s="199" t="s">
        <v>14</v>
      </c>
      <c r="Q109" s="328">
        <f>I109*O109</f>
        <v>250000</v>
      </c>
      <c r="S109" s="102"/>
      <c r="T109" s="102"/>
    </row>
    <row r="110" spans="1:20" s="126" customFormat="1" ht="20.100000000000001" customHeight="1" x14ac:dyDescent="0.15">
      <c r="A110" s="327"/>
      <c r="B110" s="149"/>
      <c r="C110" s="135"/>
      <c r="D110" s="140"/>
      <c r="E110" s="210"/>
      <c r="F110" s="297"/>
      <c r="G110" s="300"/>
      <c r="H110" s="177" t="s">
        <v>92</v>
      </c>
      <c r="I110" s="197">
        <v>0</v>
      </c>
      <c r="J110" s="198" t="s">
        <v>5</v>
      </c>
      <c r="K110" s="197" t="s">
        <v>13</v>
      </c>
      <c r="L110" s="197"/>
      <c r="M110" s="198"/>
      <c r="N110" s="197"/>
      <c r="O110" s="197">
        <v>0</v>
      </c>
      <c r="P110" s="199" t="s">
        <v>109</v>
      </c>
      <c r="Q110" s="328">
        <f>I110*O110</f>
        <v>0</v>
      </c>
      <c r="S110" s="102"/>
      <c r="T110" s="102"/>
    </row>
    <row r="111" spans="1:20" s="126" customFormat="1" ht="20.100000000000001" customHeight="1" x14ac:dyDescent="0.15">
      <c r="A111" s="327"/>
      <c r="B111" s="165"/>
      <c r="C111" s="166"/>
      <c r="D111" s="140"/>
      <c r="E111" s="140"/>
      <c r="F111" s="297"/>
      <c r="G111" s="302"/>
      <c r="H111" s="177" t="s">
        <v>145</v>
      </c>
      <c r="I111" s="197"/>
      <c r="J111" s="198"/>
      <c r="K111" s="197"/>
      <c r="L111" s="197"/>
      <c r="M111" s="198"/>
      <c r="N111" s="197"/>
      <c r="O111" s="197"/>
      <c r="P111" s="199"/>
      <c r="Q111" s="328">
        <f>Q112</f>
        <v>600000</v>
      </c>
      <c r="S111" s="102"/>
      <c r="T111" s="102"/>
    </row>
    <row r="112" spans="1:20" s="126" customFormat="1" ht="20.100000000000001" customHeight="1" thickBot="1" x14ac:dyDescent="0.2">
      <c r="A112" s="334"/>
      <c r="B112" s="367"/>
      <c r="C112" s="336"/>
      <c r="D112" s="337"/>
      <c r="E112" s="337"/>
      <c r="F112" s="361"/>
      <c r="G112" s="368"/>
      <c r="H112" s="340" t="s">
        <v>164</v>
      </c>
      <c r="I112" s="341">
        <v>100000</v>
      </c>
      <c r="J112" s="369" t="s">
        <v>5</v>
      </c>
      <c r="K112" s="341" t="s">
        <v>13</v>
      </c>
      <c r="L112" s="341"/>
      <c r="M112" s="369"/>
      <c r="N112" s="341"/>
      <c r="O112" s="341">
        <v>6</v>
      </c>
      <c r="P112" s="370" t="s">
        <v>109</v>
      </c>
      <c r="Q112" s="371">
        <f>I112*O112</f>
        <v>600000</v>
      </c>
      <c r="S112" s="102"/>
      <c r="T112" s="102"/>
    </row>
    <row r="113" spans="1:20" s="126" customFormat="1" ht="20.100000000000001" customHeight="1" x14ac:dyDescent="0.15">
      <c r="A113" s="530" t="s">
        <v>173</v>
      </c>
      <c r="B113" s="531"/>
      <c r="C113" s="531"/>
      <c r="D113" s="453">
        <f>D114</f>
        <v>0</v>
      </c>
      <c r="E113" s="453">
        <f>E114</f>
        <v>0</v>
      </c>
      <c r="F113" s="454">
        <f t="shared" ref="F113:F122" si="5">E113-D113</f>
        <v>0</v>
      </c>
      <c r="G113" s="455">
        <v>0</v>
      </c>
      <c r="H113" s="372"/>
      <c r="I113" s="373"/>
      <c r="J113" s="374"/>
      <c r="K113" s="373"/>
      <c r="L113" s="373"/>
      <c r="M113" s="374"/>
      <c r="N113" s="373"/>
      <c r="O113" s="373"/>
      <c r="P113" s="375"/>
      <c r="Q113" s="456"/>
      <c r="S113" s="102"/>
      <c r="T113" s="102"/>
    </row>
    <row r="114" spans="1:20" s="126" customFormat="1" ht="20.100000000000001" customHeight="1" x14ac:dyDescent="0.15">
      <c r="A114" s="376"/>
      <c r="B114" s="525" t="s">
        <v>173</v>
      </c>
      <c r="C114" s="526"/>
      <c r="D114" s="152">
        <f>D115</f>
        <v>0</v>
      </c>
      <c r="E114" s="152">
        <f>E115</f>
        <v>0</v>
      </c>
      <c r="F114" s="311">
        <f t="shared" si="5"/>
        <v>0</v>
      </c>
      <c r="G114" s="312">
        <v>0</v>
      </c>
      <c r="H114" s="188"/>
      <c r="I114" s="189"/>
      <c r="J114" s="190"/>
      <c r="K114" s="189"/>
      <c r="L114" s="189"/>
      <c r="M114" s="190"/>
      <c r="N114" s="189"/>
      <c r="O114" s="189"/>
      <c r="P114" s="191"/>
      <c r="Q114" s="349"/>
      <c r="S114" s="102"/>
      <c r="T114" s="102"/>
    </row>
    <row r="115" spans="1:20" s="126" customFormat="1" ht="20.100000000000001" customHeight="1" x14ac:dyDescent="0.15">
      <c r="A115" s="351"/>
      <c r="B115" s="217"/>
      <c r="C115" s="286" t="s">
        <v>174</v>
      </c>
      <c r="D115" s="163">
        <v>0</v>
      </c>
      <c r="E115" s="163">
        <f>I115*O115</f>
        <v>0</v>
      </c>
      <c r="F115" s="311">
        <f t="shared" si="5"/>
        <v>0</v>
      </c>
      <c r="G115" s="313">
        <v>0</v>
      </c>
      <c r="H115" s="188" t="s">
        <v>175</v>
      </c>
      <c r="I115" s="189">
        <v>0</v>
      </c>
      <c r="J115" s="190" t="s">
        <v>5</v>
      </c>
      <c r="K115" s="189" t="s">
        <v>13</v>
      </c>
      <c r="L115" s="189"/>
      <c r="M115" s="190"/>
      <c r="N115" s="189"/>
      <c r="O115" s="189">
        <v>0</v>
      </c>
      <c r="P115" s="191" t="s">
        <v>14</v>
      </c>
      <c r="Q115" s="330">
        <f>I115*O115</f>
        <v>0</v>
      </c>
      <c r="S115" s="102"/>
      <c r="T115" s="102"/>
    </row>
    <row r="116" spans="1:20" s="126" customFormat="1" ht="20.100000000000001" customHeight="1" x14ac:dyDescent="0.15">
      <c r="A116" s="527" t="s">
        <v>6</v>
      </c>
      <c r="B116" s="458"/>
      <c r="C116" s="458"/>
      <c r="D116" s="172">
        <f>D117</f>
        <v>400000</v>
      </c>
      <c r="E116" s="172">
        <f>E117</f>
        <v>400000</v>
      </c>
      <c r="F116" s="309">
        <f t="shared" si="5"/>
        <v>0</v>
      </c>
      <c r="G116" s="314">
        <f t="shared" ref="G116:G122" si="6">E116/D116*100</f>
        <v>100</v>
      </c>
      <c r="H116" s="200"/>
      <c r="I116" s="201"/>
      <c r="J116" s="202"/>
      <c r="K116" s="201"/>
      <c r="L116" s="201"/>
      <c r="M116" s="202"/>
      <c r="N116" s="201"/>
      <c r="O116" s="201"/>
      <c r="P116" s="187"/>
      <c r="Q116" s="377"/>
      <c r="S116" s="102"/>
      <c r="T116" s="102"/>
    </row>
    <row r="117" spans="1:20" s="126" customFormat="1" ht="20.100000000000001" customHeight="1" x14ac:dyDescent="0.15">
      <c r="A117" s="376"/>
      <c r="B117" s="525" t="s">
        <v>6</v>
      </c>
      <c r="C117" s="526"/>
      <c r="D117" s="152">
        <f>D118</f>
        <v>400000</v>
      </c>
      <c r="E117" s="152">
        <f>E118</f>
        <v>400000</v>
      </c>
      <c r="F117" s="311">
        <f t="shared" si="5"/>
        <v>0</v>
      </c>
      <c r="G117" s="312">
        <f t="shared" si="6"/>
        <v>100</v>
      </c>
      <c r="H117" s="188"/>
      <c r="I117" s="189"/>
      <c r="J117" s="190"/>
      <c r="K117" s="189"/>
      <c r="L117" s="189"/>
      <c r="M117" s="190"/>
      <c r="N117" s="189"/>
      <c r="O117" s="189"/>
      <c r="P117" s="191"/>
      <c r="Q117" s="349"/>
      <c r="S117" s="102"/>
      <c r="T117" s="102"/>
    </row>
    <row r="118" spans="1:20" s="126" customFormat="1" ht="20.100000000000001" customHeight="1" x14ac:dyDescent="0.15">
      <c r="A118" s="378"/>
      <c r="B118" s="173"/>
      <c r="C118" s="135" t="s">
        <v>6</v>
      </c>
      <c r="D118" s="140">
        <v>400000</v>
      </c>
      <c r="E118" s="140">
        <f>I118*O118</f>
        <v>400000</v>
      </c>
      <c r="F118" s="315">
        <f t="shared" si="5"/>
        <v>0</v>
      </c>
      <c r="G118" s="316">
        <f t="shared" si="6"/>
        <v>100</v>
      </c>
      <c r="H118" s="193" t="s">
        <v>6</v>
      </c>
      <c r="I118" s="194">
        <v>200000</v>
      </c>
      <c r="J118" s="195" t="s">
        <v>5</v>
      </c>
      <c r="K118" s="194" t="s">
        <v>13</v>
      </c>
      <c r="L118" s="194"/>
      <c r="M118" s="195"/>
      <c r="N118" s="194"/>
      <c r="O118" s="194">
        <v>2</v>
      </c>
      <c r="P118" s="196" t="s">
        <v>14</v>
      </c>
      <c r="Q118" s="329">
        <f>I118*O118</f>
        <v>400000</v>
      </c>
      <c r="S118" s="102"/>
      <c r="T118" s="102"/>
    </row>
    <row r="119" spans="1:20" s="126" customFormat="1" ht="20.100000000000001" customHeight="1" x14ac:dyDescent="0.15">
      <c r="A119" s="528" t="s">
        <v>77</v>
      </c>
      <c r="B119" s="529"/>
      <c r="C119" s="526"/>
      <c r="D119" s="169">
        <f>D120</f>
        <v>17671858</v>
      </c>
      <c r="E119" s="169">
        <f>E120</f>
        <v>230640</v>
      </c>
      <c r="F119" s="317">
        <f t="shared" si="5"/>
        <v>-17441218</v>
      </c>
      <c r="G119" s="310">
        <f t="shared" si="6"/>
        <v>1.3051259239407651</v>
      </c>
      <c r="H119" s="206"/>
      <c r="I119" s="207"/>
      <c r="J119" s="208"/>
      <c r="K119" s="189"/>
      <c r="L119" s="207"/>
      <c r="M119" s="208"/>
      <c r="N119" s="207"/>
      <c r="O119" s="207"/>
      <c r="P119" s="191"/>
      <c r="Q119" s="349"/>
      <c r="S119" s="102"/>
      <c r="T119" s="102"/>
    </row>
    <row r="120" spans="1:20" s="126" customFormat="1" ht="20.100000000000001" customHeight="1" x14ac:dyDescent="0.15">
      <c r="A120" s="327"/>
      <c r="B120" s="525" t="s">
        <v>77</v>
      </c>
      <c r="C120" s="526"/>
      <c r="D120" s="163">
        <f>SUM(D121:D122)</f>
        <v>17671858</v>
      </c>
      <c r="E120" s="163">
        <f>SUM(E121+E122)</f>
        <v>230640</v>
      </c>
      <c r="F120" s="311">
        <f t="shared" si="5"/>
        <v>-17441218</v>
      </c>
      <c r="G120" s="312">
        <f t="shared" si="6"/>
        <v>1.3051259239407651</v>
      </c>
      <c r="H120" s="188"/>
      <c r="I120" s="189"/>
      <c r="J120" s="190"/>
      <c r="K120" s="189"/>
      <c r="L120" s="189"/>
      <c r="M120" s="190"/>
      <c r="N120" s="189"/>
      <c r="O120" s="189"/>
      <c r="P120" s="191"/>
      <c r="Q120" s="349"/>
      <c r="S120" s="102"/>
      <c r="T120" s="102"/>
    </row>
    <row r="121" spans="1:20" s="126" customFormat="1" ht="20.100000000000001" customHeight="1" x14ac:dyDescent="0.15">
      <c r="A121" s="327"/>
      <c r="B121" s="135"/>
      <c r="C121" s="135" t="s">
        <v>28</v>
      </c>
      <c r="D121" s="136">
        <v>2655858</v>
      </c>
      <c r="E121" s="136">
        <f>Q121</f>
        <v>214640</v>
      </c>
      <c r="F121" s="315">
        <f>E121-D121</f>
        <v>-2441218</v>
      </c>
      <c r="G121" s="316">
        <f t="shared" si="6"/>
        <v>8.0817573831131035</v>
      </c>
      <c r="H121" s="193" t="s">
        <v>28</v>
      </c>
      <c r="I121" s="194">
        <v>214640</v>
      </c>
      <c r="J121" s="195" t="s">
        <v>111</v>
      </c>
      <c r="K121" s="194" t="s">
        <v>13</v>
      </c>
      <c r="L121" s="194"/>
      <c r="M121" s="195"/>
      <c r="N121" s="194"/>
      <c r="O121" s="194">
        <v>1</v>
      </c>
      <c r="P121" s="196" t="s">
        <v>14</v>
      </c>
      <c r="Q121" s="329">
        <f>I121*O121</f>
        <v>214640</v>
      </c>
      <c r="S121" s="102"/>
      <c r="T121" s="102"/>
    </row>
    <row r="122" spans="1:20" s="126" customFormat="1" ht="20.100000000000001" customHeight="1" x14ac:dyDescent="0.15">
      <c r="A122" s="327"/>
      <c r="B122" s="165"/>
      <c r="C122" s="135" t="s">
        <v>7</v>
      </c>
      <c r="D122" s="140">
        <v>15016000</v>
      </c>
      <c r="E122" s="140">
        <f>Q122</f>
        <v>16000</v>
      </c>
      <c r="F122" s="146">
        <f t="shared" si="5"/>
        <v>-15000000</v>
      </c>
      <c r="G122" s="167">
        <f t="shared" si="6"/>
        <v>0.10655301012253596</v>
      </c>
      <c r="H122" s="177" t="s">
        <v>7</v>
      </c>
      <c r="I122" s="197"/>
      <c r="J122" s="198"/>
      <c r="K122" s="197"/>
      <c r="L122" s="197"/>
      <c r="M122" s="198"/>
      <c r="N122" s="197"/>
      <c r="O122" s="197"/>
      <c r="P122" s="199"/>
      <c r="Q122" s="328">
        <f>Q123+Q124</f>
        <v>16000</v>
      </c>
      <c r="S122" s="102"/>
      <c r="T122" s="102"/>
    </row>
    <row r="123" spans="1:20" s="126" customFormat="1" ht="20.100000000000001" customHeight="1" x14ac:dyDescent="0.15">
      <c r="A123" s="379"/>
      <c r="B123" s="135"/>
      <c r="C123" s="135"/>
      <c r="D123" s="141"/>
      <c r="E123" s="210"/>
      <c r="F123" s="146"/>
      <c r="G123" s="147"/>
      <c r="H123" s="177" t="s">
        <v>86</v>
      </c>
      <c r="I123" s="197">
        <v>8000</v>
      </c>
      <c r="J123" s="198" t="s">
        <v>5</v>
      </c>
      <c r="K123" s="197" t="s">
        <v>13</v>
      </c>
      <c r="L123" s="197"/>
      <c r="M123" s="198"/>
      <c r="N123" s="197"/>
      <c r="O123" s="197">
        <v>2</v>
      </c>
      <c r="P123" s="218" t="s">
        <v>109</v>
      </c>
      <c r="Q123" s="380">
        <f>I123*O123</f>
        <v>16000</v>
      </c>
      <c r="S123" s="102"/>
      <c r="T123" s="102"/>
    </row>
    <row r="124" spans="1:20" s="126" customFormat="1" ht="20.100000000000001" customHeight="1" thickBot="1" x14ac:dyDescent="0.2">
      <c r="A124" s="381"/>
      <c r="B124" s="382"/>
      <c r="C124" s="382"/>
      <c r="D124" s="338"/>
      <c r="E124" s="383"/>
      <c r="F124" s="338"/>
      <c r="G124" s="384"/>
      <c r="H124" s="340" t="s">
        <v>197</v>
      </c>
      <c r="I124" s="341">
        <v>0</v>
      </c>
      <c r="J124" s="369" t="s">
        <v>5</v>
      </c>
      <c r="K124" s="341" t="s">
        <v>13</v>
      </c>
      <c r="L124" s="341"/>
      <c r="M124" s="369"/>
      <c r="N124" s="341"/>
      <c r="O124" s="341">
        <v>1</v>
      </c>
      <c r="P124" s="370" t="s">
        <v>14</v>
      </c>
      <c r="Q124" s="385">
        <f>I124*O124</f>
        <v>0</v>
      </c>
      <c r="S124" s="102"/>
      <c r="T124" s="102"/>
    </row>
    <row r="125" spans="1:20" ht="20.100000000000001" customHeight="1" x14ac:dyDescent="0.15"/>
  </sheetData>
  <mergeCells count="22">
    <mergeCell ref="A116:C116"/>
    <mergeCell ref="B117:C117"/>
    <mergeCell ref="A119:C119"/>
    <mergeCell ref="B120:C120"/>
    <mergeCell ref="B67:C67"/>
    <mergeCell ref="A70:C70"/>
    <mergeCell ref="B71:C71"/>
    <mergeCell ref="A113:C113"/>
    <mergeCell ref="B114:C114"/>
    <mergeCell ref="A66:C66"/>
    <mergeCell ref="A1:Q1"/>
    <mergeCell ref="P2:Q2"/>
    <mergeCell ref="A3:C3"/>
    <mergeCell ref="D3:D4"/>
    <mergeCell ref="E3:E4"/>
    <mergeCell ref="F3:G3"/>
    <mergeCell ref="H3:Q4"/>
    <mergeCell ref="A5:C5"/>
    <mergeCell ref="A6:C6"/>
    <mergeCell ref="B7:C7"/>
    <mergeCell ref="B24:C24"/>
    <mergeCell ref="B34:C34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&amp;R&amp;"굴림,보통"&amp;9참좋은재가노인돌봄센터 (2021. 11.30)</oddFooter>
  </headerFooter>
  <rowBreaks count="4" manualBreakCount="4">
    <brk id="30" max="16" man="1"/>
    <brk id="60" max="16" man="1"/>
    <brk id="90" max="16" man="1"/>
    <brk id="112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122"/>
  <sheetViews>
    <sheetView showGridLines="0" tabSelected="1" view="pageBreakPreview" topLeftCell="A10" zoomScaleSheetLayoutView="100" workbookViewId="0">
      <selection activeCell="I19" sqref="I19"/>
    </sheetView>
  </sheetViews>
  <sheetFormatPr defaultRowHeight="13.5" x14ac:dyDescent="0.15"/>
  <cols>
    <col min="1" max="2" width="12.44140625" style="119" customWidth="1"/>
    <col min="3" max="5" width="16.21875" style="119" customWidth="1"/>
    <col min="6" max="7" width="8.88671875" style="110"/>
    <col min="8" max="8" width="11.77734375" style="110" bestFit="1" customWidth="1"/>
    <col min="9" max="16384" width="8.88671875" style="110"/>
  </cols>
  <sheetData>
    <row r="1" spans="1:10" ht="39" customHeight="1" x14ac:dyDescent="0.15">
      <c r="A1" s="551" t="s">
        <v>83</v>
      </c>
      <c r="B1" s="552"/>
      <c r="C1" s="552"/>
      <c r="D1" s="552"/>
      <c r="E1" s="553"/>
      <c r="J1" s="289"/>
    </row>
    <row r="2" spans="1:10" ht="21" customHeight="1" x14ac:dyDescent="0.15">
      <c r="A2" s="433" t="s">
        <v>201</v>
      </c>
      <c r="B2" s="434"/>
      <c r="C2" s="434"/>
      <c r="D2" s="434"/>
      <c r="E2" s="435"/>
    </row>
    <row r="3" spans="1:10" ht="21" customHeight="1" x14ac:dyDescent="0.15">
      <c r="A3" s="433" t="s">
        <v>79</v>
      </c>
      <c r="B3" s="434"/>
      <c r="C3" s="434"/>
      <c r="D3" s="434"/>
      <c r="E3" s="435"/>
    </row>
    <row r="4" spans="1:10" ht="14.25" customHeight="1" x14ac:dyDescent="0.15">
      <c r="A4" s="436"/>
      <c r="B4" s="124"/>
      <c r="C4" s="124"/>
      <c r="D4" s="124"/>
      <c r="E4" s="437" t="s">
        <v>108</v>
      </c>
    </row>
    <row r="5" spans="1:10" ht="19.5" customHeight="1" thickBot="1" x14ac:dyDescent="0.2">
      <c r="A5" s="554" t="s">
        <v>184</v>
      </c>
      <c r="B5" s="555" t="s">
        <v>185</v>
      </c>
      <c r="C5" s="288" t="s">
        <v>180</v>
      </c>
      <c r="D5" s="288" t="s">
        <v>241</v>
      </c>
      <c r="E5" s="557" t="s">
        <v>70</v>
      </c>
    </row>
    <row r="6" spans="1:10" ht="19.5" customHeight="1" thickTop="1" thickBot="1" x14ac:dyDescent="0.2">
      <c r="A6" s="554"/>
      <c r="B6" s="556"/>
      <c r="C6" s="111" t="s">
        <v>240</v>
      </c>
      <c r="D6" s="111" t="s">
        <v>232</v>
      </c>
      <c r="E6" s="557"/>
    </row>
    <row r="7" spans="1:10" ht="19.5" customHeight="1" thickTop="1" x14ac:dyDescent="0.15">
      <c r="A7" s="558" t="s">
        <v>37</v>
      </c>
      <c r="B7" s="559" t="s">
        <v>122</v>
      </c>
      <c r="C7" s="112">
        <f>세입예산!D8</f>
        <v>887290000</v>
      </c>
      <c r="D7" s="112">
        <f>세입예산!E8</f>
        <v>867000000</v>
      </c>
      <c r="E7" s="438">
        <f>D7-C7</f>
        <v>-20290000</v>
      </c>
    </row>
    <row r="8" spans="1:10" ht="19.5" customHeight="1" x14ac:dyDescent="0.15">
      <c r="A8" s="533"/>
      <c r="B8" s="560"/>
      <c r="C8" s="543" t="s">
        <v>281</v>
      </c>
      <c r="D8" s="544"/>
      <c r="E8" s="545"/>
    </row>
    <row r="9" spans="1:10" ht="19.5" customHeight="1" x14ac:dyDescent="0.15">
      <c r="A9" s="532" t="s">
        <v>257</v>
      </c>
      <c r="B9" s="561" t="s">
        <v>258</v>
      </c>
      <c r="C9" s="292">
        <f>세입예산!D18</f>
        <v>4000000</v>
      </c>
      <c r="D9" s="292">
        <f>세입예산!E18</f>
        <v>1000000</v>
      </c>
      <c r="E9" s="439">
        <f>D9-C9</f>
        <v>-3000000</v>
      </c>
    </row>
    <row r="10" spans="1:10" ht="19.5" customHeight="1" x14ac:dyDescent="0.15">
      <c r="A10" s="533"/>
      <c r="B10" s="560"/>
      <c r="C10" s="543" t="s">
        <v>280</v>
      </c>
      <c r="D10" s="544"/>
      <c r="E10" s="545"/>
    </row>
    <row r="11" spans="1:10" ht="19.5" customHeight="1" x14ac:dyDescent="0.15">
      <c r="A11" s="533"/>
      <c r="B11" s="561" t="s">
        <v>259</v>
      </c>
      <c r="C11" s="291">
        <f>세입예산!D19</f>
        <v>4000000</v>
      </c>
      <c r="D11" s="291">
        <f>세입예산!E19</f>
        <v>4200000</v>
      </c>
      <c r="E11" s="440">
        <f>D11-C11</f>
        <v>200000</v>
      </c>
    </row>
    <row r="12" spans="1:10" ht="19.5" customHeight="1" x14ac:dyDescent="0.15">
      <c r="A12" s="562"/>
      <c r="B12" s="560"/>
      <c r="C12" s="543" t="s">
        <v>279</v>
      </c>
      <c r="D12" s="544"/>
      <c r="E12" s="545"/>
    </row>
    <row r="13" spans="1:10" ht="19.5" customHeight="1" x14ac:dyDescent="0.15">
      <c r="A13" s="532" t="s">
        <v>260</v>
      </c>
      <c r="B13" s="561" t="s">
        <v>261</v>
      </c>
      <c r="C13" s="291">
        <f>세입예산!D22</f>
        <v>540000</v>
      </c>
      <c r="D13" s="293">
        <f>세입예산!E22</f>
        <v>0</v>
      </c>
      <c r="E13" s="440">
        <f>D13-C13</f>
        <v>-540000</v>
      </c>
    </row>
    <row r="14" spans="1:10" ht="19.5" customHeight="1" x14ac:dyDescent="0.15">
      <c r="A14" s="562"/>
      <c r="B14" s="560"/>
      <c r="C14" s="543" t="s">
        <v>288</v>
      </c>
      <c r="D14" s="544"/>
      <c r="E14" s="545"/>
    </row>
    <row r="15" spans="1:10" ht="19.5" customHeight="1" x14ac:dyDescent="0.15">
      <c r="A15" s="532" t="s">
        <v>262</v>
      </c>
      <c r="B15" s="535" t="s">
        <v>264</v>
      </c>
      <c r="C15" s="291">
        <f>세입예산!D27</f>
        <v>0</v>
      </c>
      <c r="D15" s="291">
        <f>세입예산!E27</f>
        <v>2520000</v>
      </c>
      <c r="E15" s="440">
        <f>D15-C15</f>
        <v>2520000</v>
      </c>
    </row>
    <row r="16" spans="1:10" ht="19.5" customHeight="1" x14ac:dyDescent="0.15">
      <c r="A16" s="533"/>
      <c r="B16" s="536"/>
      <c r="C16" s="540" t="s">
        <v>277</v>
      </c>
      <c r="D16" s="541"/>
      <c r="E16" s="542"/>
    </row>
    <row r="17" spans="1:5" ht="19.5" customHeight="1" x14ac:dyDescent="0.15">
      <c r="A17" s="533"/>
      <c r="B17" s="535" t="s">
        <v>263</v>
      </c>
      <c r="C17" s="291">
        <f>세입예산!D28</f>
        <v>1212013</v>
      </c>
      <c r="D17" s="291">
        <f>세입예산!E28</f>
        <v>3850000</v>
      </c>
      <c r="E17" s="440">
        <f>D17-C17</f>
        <v>2637987</v>
      </c>
    </row>
    <row r="18" spans="1:5" ht="19.5" customHeight="1" x14ac:dyDescent="0.15">
      <c r="A18" s="562"/>
      <c r="B18" s="536"/>
      <c r="C18" s="543" t="s">
        <v>278</v>
      </c>
      <c r="D18" s="544"/>
      <c r="E18" s="545"/>
    </row>
    <row r="19" spans="1:5" ht="19.5" customHeight="1" x14ac:dyDescent="0.15">
      <c r="A19" s="532" t="s">
        <v>207</v>
      </c>
      <c r="B19" s="535" t="s">
        <v>208</v>
      </c>
      <c r="C19" s="113">
        <f>세입예산!D31</f>
        <v>38987</v>
      </c>
      <c r="D19" s="113">
        <f>세입예산!E31</f>
        <v>16000</v>
      </c>
      <c r="E19" s="449">
        <f>D19-C19</f>
        <v>-22987</v>
      </c>
    </row>
    <row r="20" spans="1:5" ht="19.5" customHeight="1" x14ac:dyDescent="0.15">
      <c r="A20" s="533"/>
      <c r="B20" s="536"/>
      <c r="C20" s="537" t="s">
        <v>273</v>
      </c>
      <c r="D20" s="538"/>
      <c r="E20" s="539"/>
    </row>
    <row r="21" spans="1:5" ht="19.5" customHeight="1" x14ac:dyDescent="0.15">
      <c r="A21" s="533"/>
      <c r="B21" s="546" t="s">
        <v>110</v>
      </c>
      <c r="C21" s="112">
        <f>세입예산!D32</f>
        <v>0</v>
      </c>
      <c r="D21" s="112">
        <f>세입예산!E32</f>
        <v>500000</v>
      </c>
      <c r="E21" s="457">
        <f>D21-C21</f>
        <v>500000</v>
      </c>
    </row>
    <row r="22" spans="1:5" ht="19.5" customHeight="1" x14ac:dyDescent="0.15">
      <c r="A22" s="534"/>
      <c r="B22" s="547"/>
      <c r="C22" s="548" t="s">
        <v>272</v>
      </c>
      <c r="D22" s="549"/>
      <c r="E22" s="550"/>
    </row>
    <row r="23" spans="1:5" ht="19.5" customHeight="1" x14ac:dyDescent="0.15">
      <c r="A23" s="568" t="s">
        <v>200</v>
      </c>
      <c r="B23" s="569"/>
      <c r="C23" s="569" t="s">
        <v>79</v>
      </c>
      <c r="D23" s="569" t="s">
        <v>79</v>
      </c>
      <c r="E23" s="570" t="s">
        <v>79</v>
      </c>
    </row>
    <row r="24" spans="1:5" ht="19.5" customHeight="1" x14ac:dyDescent="0.15">
      <c r="A24" s="441"/>
      <c r="B24" s="123"/>
      <c r="C24" s="123"/>
      <c r="D24" s="123"/>
      <c r="E24" s="437" t="s">
        <v>199</v>
      </c>
    </row>
    <row r="25" spans="1:5" ht="19.5" customHeight="1" thickBot="1" x14ac:dyDescent="0.2">
      <c r="A25" s="554" t="s">
        <v>184</v>
      </c>
      <c r="B25" s="555" t="s">
        <v>185</v>
      </c>
      <c r="C25" s="288" t="s">
        <v>180</v>
      </c>
      <c r="D25" s="288" t="s">
        <v>241</v>
      </c>
      <c r="E25" s="557" t="s">
        <v>70</v>
      </c>
    </row>
    <row r="26" spans="1:5" ht="19.5" customHeight="1" thickTop="1" thickBot="1" x14ac:dyDescent="0.2">
      <c r="A26" s="554"/>
      <c r="B26" s="556"/>
      <c r="C26" s="111" t="s">
        <v>240</v>
      </c>
      <c r="D26" s="111" t="s">
        <v>242</v>
      </c>
      <c r="E26" s="557"/>
    </row>
    <row r="27" spans="1:5" ht="19.5" customHeight="1" thickTop="1" x14ac:dyDescent="0.15">
      <c r="A27" s="558" t="s">
        <v>202</v>
      </c>
      <c r="B27" s="559" t="s">
        <v>220</v>
      </c>
      <c r="C27" s="233">
        <f>세출예산!D8</f>
        <v>647239250</v>
      </c>
      <c r="D27" s="290">
        <f>세출예산!E8</f>
        <v>680012880</v>
      </c>
      <c r="E27" s="442">
        <f>D27-C27</f>
        <v>32773630</v>
      </c>
    </row>
    <row r="28" spans="1:5" ht="19.5" customHeight="1" x14ac:dyDescent="0.15">
      <c r="A28" s="533"/>
      <c r="B28" s="572"/>
      <c r="C28" s="573" t="s">
        <v>253</v>
      </c>
      <c r="D28" s="573"/>
      <c r="E28" s="574"/>
    </row>
    <row r="29" spans="1:5" ht="19.5" customHeight="1" x14ac:dyDescent="0.15">
      <c r="A29" s="533"/>
      <c r="B29" s="571" t="s">
        <v>96</v>
      </c>
      <c r="C29" s="114">
        <f>세출예산!D12</f>
        <v>33171182</v>
      </c>
      <c r="D29" s="114">
        <f>세출예산!E12</f>
        <v>3360000</v>
      </c>
      <c r="E29" s="443">
        <f>D29-C29</f>
        <v>-29811182</v>
      </c>
    </row>
    <row r="30" spans="1:5" ht="19.5" customHeight="1" x14ac:dyDescent="0.15">
      <c r="A30" s="533"/>
      <c r="B30" s="560"/>
      <c r="C30" s="564" t="s">
        <v>289</v>
      </c>
      <c r="D30" s="565"/>
      <c r="E30" s="566"/>
    </row>
    <row r="31" spans="1:5" ht="19.5" customHeight="1" x14ac:dyDescent="0.15">
      <c r="A31" s="533"/>
      <c r="B31" s="561" t="s">
        <v>186</v>
      </c>
      <c r="C31" s="239">
        <f>세출예산!D17</f>
        <v>56545530</v>
      </c>
      <c r="D31" s="239">
        <f>세출예산!E17</f>
        <v>56947740</v>
      </c>
      <c r="E31" s="444">
        <f>D31-C31</f>
        <v>402210</v>
      </c>
    </row>
    <row r="32" spans="1:5" ht="19.5" customHeight="1" x14ac:dyDescent="0.15">
      <c r="A32" s="533"/>
      <c r="B32" s="560"/>
      <c r="C32" s="564" t="s">
        <v>270</v>
      </c>
      <c r="D32" s="565"/>
      <c r="E32" s="566"/>
    </row>
    <row r="33" spans="1:8" ht="19.5" customHeight="1" x14ac:dyDescent="0.15">
      <c r="A33" s="533"/>
      <c r="B33" s="576" t="s">
        <v>187</v>
      </c>
      <c r="C33" s="115">
        <f>세출예산!D18</f>
        <v>68170350</v>
      </c>
      <c r="D33" s="115">
        <f>세출예산!E18</f>
        <v>69827940</v>
      </c>
      <c r="E33" s="438">
        <f>D33-C33</f>
        <v>1657590</v>
      </c>
    </row>
    <row r="34" spans="1:8" ht="19.5" customHeight="1" thickBot="1" x14ac:dyDescent="0.2">
      <c r="A34" s="575"/>
      <c r="B34" s="577"/>
      <c r="C34" s="578" t="s">
        <v>271</v>
      </c>
      <c r="D34" s="579"/>
      <c r="E34" s="580"/>
    </row>
    <row r="35" spans="1:8" ht="19.5" customHeight="1" x14ac:dyDescent="0.15">
      <c r="A35" s="567" t="s">
        <v>223</v>
      </c>
      <c r="B35" s="563" t="s">
        <v>224</v>
      </c>
      <c r="C35" s="445">
        <f>세출예산!D25</f>
        <v>780000</v>
      </c>
      <c r="D35" s="445">
        <f>세출예산!E25</f>
        <v>680000</v>
      </c>
      <c r="E35" s="446">
        <f>D35-C35</f>
        <v>-100000</v>
      </c>
    </row>
    <row r="36" spans="1:8" ht="19.5" customHeight="1" x14ac:dyDescent="0.15">
      <c r="A36" s="533"/>
      <c r="B36" s="560"/>
      <c r="C36" s="564" t="s">
        <v>282</v>
      </c>
      <c r="D36" s="565"/>
      <c r="E36" s="566"/>
      <c r="H36" s="238"/>
    </row>
    <row r="37" spans="1:8" ht="19.5" customHeight="1" x14ac:dyDescent="0.15">
      <c r="A37" s="533"/>
      <c r="B37" s="561" t="s">
        <v>225</v>
      </c>
      <c r="C37" s="236">
        <f>세출예산!D32</f>
        <v>0</v>
      </c>
      <c r="D37" s="114">
        <f>세출예산!E32</f>
        <v>80000</v>
      </c>
      <c r="E37" s="447">
        <f>D37-C37</f>
        <v>80000</v>
      </c>
    </row>
    <row r="38" spans="1:8" ht="19.5" customHeight="1" x14ac:dyDescent="0.15">
      <c r="A38" s="562"/>
      <c r="B38" s="560"/>
      <c r="C38" s="564" t="s">
        <v>283</v>
      </c>
      <c r="D38" s="565"/>
      <c r="E38" s="566"/>
      <c r="F38" s="235"/>
      <c r="G38" s="235"/>
    </row>
    <row r="39" spans="1:8" ht="19.5" customHeight="1" x14ac:dyDescent="0.15">
      <c r="A39" s="532" t="s">
        <v>226</v>
      </c>
      <c r="B39" s="561" t="s">
        <v>227</v>
      </c>
      <c r="C39" s="114">
        <f>세출예산!D35</f>
        <v>0</v>
      </c>
      <c r="D39" s="114">
        <f>세출예산!E35</f>
        <v>400000</v>
      </c>
      <c r="E39" s="438">
        <f>D39-C39</f>
        <v>400000</v>
      </c>
      <c r="F39" s="235"/>
      <c r="G39" s="235"/>
    </row>
    <row r="40" spans="1:8" ht="19.5" customHeight="1" x14ac:dyDescent="0.15">
      <c r="A40" s="533"/>
      <c r="B40" s="560"/>
      <c r="C40" s="564" t="s">
        <v>284</v>
      </c>
      <c r="D40" s="565"/>
      <c r="E40" s="566"/>
      <c r="G40" s="235"/>
    </row>
    <row r="41" spans="1:8" ht="19.5" customHeight="1" x14ac:dyDescent="0.15">
      <c r="A41" s="533"/>
      <c r="B41" s="561" t="s">
        <v>228</v>
      </c>
      <c r="C41" s="237">
        <f>세출예산!D36</f>
        <v>5760000</v>
      </c>
      <c r="D41" s="237">
        <f>세출예산!E36</f>
        <v>5280000</v>
      </c>
      <c r="E41" s="448">
        <f>D41-C41</f>
        <v>-480000</v>
      </c>
      <c r="G41" s="235"/>
    </row>
    <row r="42" spans="1:8" ht="19.5" customHeight="1" x14ac:dyDescent="0.15">
      <c r="A42" s="533"/>
      <c r="B42" s="560"/>
      <c r="C42" s="581" t="s">
        <v>231</v>
      </c>
      <c r="D42" s="582"/>
      <c r="E42" s="583"/>
      <c r="G42" s="235"/>
    </row>
    <row r="43" spans="1:8" ht="19.5" customHeight="1" x14ac:dyDescent="0.15">
      <c r="A43" s="533"/>
      <c r="B43" s="561" t="s">
        <v>229</v>
      </c>
      <c r="C43" s="114">
        <f>세출예산!D49</f>
        <v>780000</v>
      </c>
      <c r="D43" s="114">
        <f>세출예산!E49</f>
        <v>1200000</v>
      </c>
      <c r="E43" s="438">
        <f>D43-C43</f>
        <v>420000</v>
      </c>
      <c r="G43" s="235"/>
    </row>
    <row r="44" spans="1:8" ht="19.5" customHeight="1" x14ac:dyDescent="0.15">
      <c r="A44" s="533"/>
      <c r="B44" s="560"/>
      <c r="C44" s="564" t="s">
        <v>285</v>
      </c>
      <c r="D44" s="565"/>
      <c r="E44" s="566"/>
      <c r="G44" s="235"/>
    </row>
    <row r="45" spans="1:8" ht="19.5" customHeight="1" x14ac:dyDescent="0.15">
      <c r="A45" s="533"/>
      <c r="B45" s="561" t="s">
        <v>230</v>
      </c>
      <c r="C45" s="114">
        <f>세출예산!D52</f>
        <v>6355150</v>
      </c>
      <c r="D45" s="114">
        <f>세출예산!E52</f>
        <v>5850000</v>
      </c>
      <c r="E45" s="438">
        <f>D45-C45</f>
        <v>-505150</v>
      </c>
      <c r="G45" s="235"/>
    </row>
    <row r="46" spans="1:8" ht="19.5" customHeight="1" x14ac:dyDescent="0.15">
      <c r="A46" s="562"/>
      <c r="B46" s="560"/>
      <c r="C46" s="564" t="s">
        <v>286</v>
      </c>
      <c r="D46" s="565"/>
      <c r="E46" s="566"/>
      <c r="G46" s="235"/>
    </row>
    <row r="47" spans="1:8" ht="19.5" customHeight="1" thickBot="1" x14ac:dyDescent="0.2">
      <c r="A47" s="562" t="s">
        <v>97</v>
      </c>
      <c r="B47" s="561" t="s">
        <v>98</v>
      </c>
      <c r="C47" s="112">
        <f>세출예산!D72</f>
        <v>58651680</v>
      </c>
      <c r="D47" s="112">
        <f>세출예산!E72</f>
        <v>53260800</v>
      </c>
      <c r="E47" s="438">
        <f>D47-C47</f>
        <v>-5390880</v>
      </c>
    </row>
    <row r="48" spans="1:8" ht="19.5" customHeight="1" thickTop="1" x14ac:dyDescent="0.15">
      <c r="A48" s="587"/>
      <c r="B48" s="560"/>
      <c r="C48" s="588" t="s">
        <v>222</v>
      </c>
      <c r="D48" s="588"/>
      <c r="E48" s="589"/>
    </row>
    <row r="49" spans="1:5" ht="19.5" customHeight="1" x14ac:dyDescent="0.15">
      <c r="A49" s="532" t="s">
        <v>65</v>
      </c>
      <c r="B49" s="561" t="s">
        <v>189</v>
      </c>
      <c r="C49" s="116">
        <f>세출예산!D121</f>
        <v>2655858</v>
      </c>
      <c r="D49" s="116">
        <f>세출예산!E121</f>
        <v>214640</v>
      </c>
      <c r="E49" s="450">
        <f>D49-C49</f>
        <v>-2441218</v>
      </c>
    </row>
    <row r="50" spans="1:5" ht="19.5" customHeight="1" x14ac:dyDescent="0.15">
      <c r="A50" s="533"/>
      <c r="B50" s="560"/>
      <c r="C50" s="537" t="s">
        <v>254</v>
      </c>
      <c r="D50" s="538"/>
      <c r="E50" s="539"/>
    </row>
    <row r="51" spans="1:5" ht="21" customHeight="1" x14ac:dyDescent="0.15">
      <c r="A51" s="533"/>
      <c r="B51" s="561" t="s">
        <v>221</v>
      </c>
      <c r="C51" s="234">
        <f>세출예산!D122</f>
        <v>15016000</v>
      </c>
      <c r="D51" s="234">
        <f>세출예산!E122</f>
        <v>16000</v>
      </c>
      <c r="E51" s="451">
        <f>D51-C51</f>
        <v>-15000000</v>
      </c>
    </row>
    <row r="52" spans="1:5" ht="21" customHeight="1" thickBot="1" x14ac:dyDescent="0.2">
      <c r="A52" s="575"/>
      <c r="B52" s="577"/>
      <c r="C52" s="584" t="s">
        <v>287</v>
      </c>
      <c r="D52" s="585"/>
      <c r="E52" s="586"/>
    </row>
    <row r="53" spans="1:5" ht="21" customHeight="1" x14ac:dyDescent="0.15">
      <c r="A53" s="110"/>
      <c r="B53" s="117"/>
      <c r="C53" s="118"/>
      <c r="D53" s="118"/>
      <c r="E53" s="118"/>
    </row>
    <row r="54" spans="1:5" ht="21" customHeight="1" x14ac:dyDescent="0.15">
      <c r="A54" s="110"/>
      <c r="B54" s="117"/>
      <c r="C54" s="118"/>
      <c r="D54" s="118"/>
      <c r="E54" s="118"/>
    </row>
    <row r="55" spans="1:5" ht="21" customHeight="1" x14ac:dyDescent="0.15">
      <c r="A55" s="11"/>
      <c r="B55" s="110"/>
      <c r="C55" s="110"/>
      <c r="D55" s="110"/>
      <c r="E55" s="110"/>
    </row>
    <row r="56" spans="1:5" ht="21" customHeight="1" x14ac:dyDescent="0.15">
      <c r="B56" s="110"/>
      <c r="C56" s="110"/>
      <c r="D56" s="110"/>
      <c r="E56" s="110"/>
    </row>
    <row r="57" spans="1:5" ht="21" customHeight="1" x14ac:dyDescent="0.15">
      <c r="B57" s="11"/>
    </row>
    <row r="58" spans="1:5" ht="21" customHeight="1" x14ac:dyDescent="0.15"/>
    <row r="59" spans="1:5" ht="21" customHeight="1" x14ac:dyDescent="0.15"/>
    <row r="60" spans="1:5" ht="21" customHeight="1" x14ac:dyDescent="0.15"/>
    <row r="61" spans="1:5" ht="21" customHeight="1" x14ac:dyDescent="0.15"/>
    <row r="62" spans="1:5" ht="21" customHeight="1" x14ac:dyDescent="0.15"/>
    <row r="63" spans="1:5" ht="21" customHeight="1" x14ac:dyDescent="0.15"/>
    <row r="64" spans="1:5" ht="21" customHeight="1" x14ac:dyDescent="0.15"/>
    <row r="82" spans="1:17" x14ac:dyDescent="0.15">
      <c r="A82" s="458" t="s">
        <v>17</v>
      </c>
      <c r="B82" s="458"/>
      <c r="C82" s="458"/>
      <c r="D82" s="172">
        <f>D83</f>
        <v>58451680</v>
      </c>
      <c r="E82" s="172">
        <f>E83</f>
        <v>35641200</v>
      </c>
      <c r="F82" s="129">
        <f t="shared" ref="F82:F84" si="0">E82-D82</f>
        <v>-22810480</v>
      </c>
      <c r="G82" s="170">
        <f>E82/D82*100</f>
        <v>60.975492919963983</v>
      </c>
      <c r="H82" s="259"/>
      <c r="I82" s="260"/>
      <c r="J82" s="261"/>
      <c r="K82" s="260"/>
      <c r="L82" s="260"/>
      <c r="M82" s="261"/>
      <c r="N82" s="260"/>
      <c r="O82" s="260"/>
      <c r="P82" s="262"/>
      <c r="Q82" s="263"/>
    </row>
    <row r="83" spans="1:17" x14ac:dyDescent="0.15">
      <c r="A83" s="148"/>
      <c r="B83" s="459" t="s">
        <v>97</v>
      </c>
      <c r="C83" s="459"/>
      <c r="D83" s="152">
        <f>D84</f>
        <v>58451680</v>
      </c>
      <c r="E83" s="152">
        <f>E84</f>
        <v>35641200</v>
      </c>
      <c r="F83" s="132">
        <f t="shared" si="0"/>
        <v>-22810480</v>
      </c>
      <c r="G83" s="164">
        <f>E83/D83*100</f>
        <v>60.975492919963983</v>
      </c>
      <c r="H83" s="259"/>
      <c r="I83" s="264"/>
      <c r="J83" s="265"/>
      <c r="K83" s="264"/>
      <c r="L83" s="264"/>
      <c r="M83" s="265"/>
      <c r="N83" s="264"/>
      <c r="O83" s="260"/>
      <c r="P83" s="262"/>
      <c r="Q83" s="266"/>
    </row>
    <row r="84" spans="1:17" x14ac:dyDescent="0.15">
      <c r="A84" s="148"/>
      <c r="B84" s="149"/>
      <c r="C84" s="135" t="s">
        <v>98</v>
      </c>
      <c r="D84" s="136">
        <v>58451680</v>
      </c>
      <c r="E84" s="136">
        <f>Q84</f>
        <v>35641200</v>
      </c>
      <c r="F84" s="137">
        <f t="shared" si="0"/>
        <v>-22810480</v>
      </c>
      <c r="G84" s="138">
        <f>E84/D84*100</f>
        <v>60.975492919963983</v>
      </c>
      <c r="H84" s="143" t="s">
        <v>98</v>
      </c>
      <c r="I84" s="228"/>
      <c r="J84" s="228"/>
      <c r="K84" s="228"/>
      <c r="L84" s="228"/>
      <c r="M84" s="228"/>
      <c r="N84" s="228"/>
      <c r="O84" s="228"/>
      <c r="P84" s="242"/>
      <c r="Q84" s="243">
        <f>SUM(Q85+Q90+Q95+Q103+Q104+Q107+Q117+Q121)</f>
        <v>35641200</v>
      </c>
    </row>
    <row r="85" spans="1:17" x14ac:dyDescent="0.15">
      <c r="A85" s="148"/>
      <c r="B85" s="149"/>
      <c r="C85" s="135"/>
      <c r="D85" s="140"/>
      <c r="E85" s="267"/>
      <c r="F85" s="146"/>
      <c r="G85" s="155"/>
      <c r="H85" s="143" t="s">
        <v>146</v>
      </c>
      <c r="I85" s="228"/>
      <c r="J85" s="228"/>
      <c r="K85" s="228"/>
      <c r="L85" s="228"/>
      <c r="M85" s="228"/>
      <c r="N85" s="228"/>
      <c r="O85" s="228"/>
      <c r="P85" s="242"/>
      <c r="Q85" s="243">
        <f>Q86+Q87+Q88+Q89</f>
        <v>0</v>
      </c>
    </row>
    <row r="86" spans="1:17" x14ac:dyDescent="0.15">
      <c r="A86" s="148"/>
      <c r="B86" s="149"/>
      <c r="C86" s="135"/>
      <c r="D86" s="140"/>
      <c r="E86" s="267"/>
      <c r="F86" s="146"/>
      <c r="G86" s="155"/>
      <c r="H86" s="143" t="s">
        <v>147</v>
      </c>
      <c r="I86" s="228">
        <v>0</v>
      </c>
      <c r="J86" s="228" t="s">
        <v>5</v>
      </c>
      <c r="K86" s="228" t="s">
        <v>13</v>
      </c>
      <c r="L86" s="228">
        <v>0</v>
      </c>
      <c r="M86" s="228" t="s">
        <v>136</v>
      </c>
      <c r="N86" s="228"/>
      <c r="O86" s="228"/>
      <c r="P86" s="242"/>
      <c r="Q86" s="243">
        <f>I86*L86</f>
        <v>0</v>
      </c>
    </row>
    <row r="87" spans="1:17" x14ac:dyDescent="0.15">
      <c r="A87" s="148"/>
      <c r="B87" s="149"/>
      <c r="C87" s="135"/>
      <c r="D87" s="140"/>
      <c r="E87" s="267"/>
      <c r="F87" s="146"/>
      <c r="G87" s="155"/>
      <c r="H87" s="143" t="s">
        <v>148</v>
      </c>
      <c r="I87" s="228">
        <v>0</v>
      </c>
      <c r="J87" s="228" t="s">
        <v>5</v>
      </c>
      <c r="K87" s="228" t="s">
        <v>13</v>
      </c>
      <c r="L87" s="228">
        <v>0</v>
      </c>
      <c r="M87" s="228" t="s">
        <v>136</v>
      </c>
      <c r="N87" s="228"/>
      <c r="O87" s="228"/>
      <c r="P87" s="242"/>
      <c r="Q87" s="243">
        <f>I87*L87</f>
        <v>0</v>
      </c>
    </row>
    <row r="88" spans="1:17" x14ac:dyDescent="0.15">
      <c r="A88" s="148"/>
      <c r="B88" s="149"/>
      <c r="C88" s="135"/>
      <c r="D88" s="140"/>
      <c r="E88" s="267"/>
      <c r="F88" s="146"/>
      <c r="G88" s="155"/>
      <c r="H88" s="143" t="s">
        <v>149</v>
      </c>
      <c r="I88" s="228">
        <v>0</v>
      </c>
      <c r="J88" s="228" t="s">
        <v>5</v>
      </c>
      <c r="K88" s="228" t="s">
        <v>13</v>
      </c>
      <c r="L88" s="228">
        <v>0</v>
      </c>
      <c r="M88" s="228" t="s">
        <v>136</v>
      </c>
      <c r="N88" s="228"/>
      <c r="O88" s="228"/>
      <c r="P88" s="242"/>
      <c r="Q88" s="243">
        <f>I88*L88</f>
        <v>0</v>
      </c>
    </row>
    <row r="89" spans="1:17" x14ac:dyDescent="0.15">
      <c r="A89" s="148"/>
      <c r="B89" s="149"/>
      <c r="C89" s="135"/>
      <c r="D89" s="140"/>
      <c r="E89" s="267"/>
      <c r="F89" s="146"/>
      <c r="G89" s="155"/>
      <c r="H89" s="143" t="s">
        <v>162</v>
      </c>
      <c r="I89" s="228">
        <v>0</v>
      </c>
      <c r="J89" s="228" t="s">
        <v>5</v>
      </c>
      <c r="K89" s="228" t="s">
        <v>13</v>
      </c>
      <c r="L89" s="228">
        <v>0</v>
      </c>
      <c r="M89" s="228" t="s">
        <v>119</v>
      </c>
      <c r="N89" s="228"/>
      <c r="O89" s="228"/>
      <c r="P89" s="242"/>
      <c r="Q89" s="243">
        <f>I89*L89</f>
        <v>0</v>
      </c>
    </row>
    <row r="90" spans="1:17" s="256" customFormat="1" x14ac:dyDescent="0.15">
      <c r="A90" s="244"/>
      <c r="B90" s="245"/>
      <c r="C90" s="246"/>
      <c r="D90" s="247"/>
      <c r="E90" s="268"/>
      <c r="F90" s="248"/>
      <c r="G90" s="249"/>
      <c r="H90" s="250" t="s">
        <v>135</v>
      </c>
      <c r="I90" s="269"/>
      <c r="J90" s="269"/>
      <c r="K90" s="269"/>
      <c r="L90" s="269"/>
      <c r="M90" s="269"/>
      <c r="N90" s="269"/>
      <c r="O90" s="269"/>
      <c r="P90" s="270"/>
      <c r="Q90" s="251">
        <f>SUM(Q91:Q94)</f>
        <v>23796000</v>
      </c>
    </row>
    <row r="91" spans="1:17" s="256" customFormat="1" x14ac:dyDescent="0.15">
      <c r="A91" s="244"/>
      <c r="B91" s="245"/>
      <c r="C91" s="246"/>
      <c r="D91" s="247"/>
      <c r="E91" s="268"/>
      <c r="F91" s="248"/>
      <c r="G91" s="254"/>
      <c r="H91" s="258" t="s">
        <v>245</v>
      </c>
      <c r="I91" s="269">
        <v>5000</v>
      </c>
      <c r="J91" s="269" t="s">
        <v>5</v>
      </c>
      <c r="K91" s="269" t="s">
        <v>13</v>
      </c>
      <c r="L91" s="255">
        <v>12</v>
      </c>
      <c r="M91" s="255" t="s">
        <v>119</v>
      </c>
      <c r="N91" s="269" t="s">
        <v>13</v>
      </c>
      <c r="O91" s="269">
        <v>12</v>
      </c>
      <c r="P91" s="270" t="s">
        <v>191</v>
      </c>
      <c r="Q91" s="251">
        <f>I91*L91*O91</f>
        <v>720000</v>
      </c>
    </row>
    <row r="92" spans="1:17" s="256" customFormat="1" x14ac:dyDescent="0.15">
      <c r="A92" s="244"/>
      <c r="B92" s="245"/>
      <c r="C92" s="246"/>
      <c r="D92" s="247"/>
      <c r="E92" s="268"/>
      <c r="F92" s="248"/>
      <c r="G92" s="254"/>
      <c r="H92" s="258" t="s">
        <v>246</v>
      </c>
      <c r="I92" s="269">
        <v>4200</v>
      </c>
      <c r="J92" s="269" t="s">
        <v>5</v>
      </c>
      <c r="K92" s="269" t="s">
        <v>13</v>
      </c>
      <c r="L92" s="269">
        <v>40</v>
      </c>
      <c r="M92" s="270" t="s">
        <v>109</v>
      </c>
      <c r="N92" s="269" t="s">
        <v>13</v>
      </c>
      <c r="O92" s="269">
        <v>57</v>
      </c>
      <c r="P92" s="270" t="s">
        <v>119</v>
      </c>
      <c r="Q92" s="251">
        <f>I92*L92*O92</f>
        <v>9576000</v>
      </c>
    </row>
    <row r="93" spans="1:17" s="256" customFormat="1" x14ac:dyDescent="0.15">
      <c r="A93" s="244"/>
      <c r="B93" s="245"/>
      <c r="C93" s="246"/>
      <c r="D93" s="247"/>
      <c r="E93" s="268"/>
      <c r="F93" s="248"/>
      <c r="G93" s="254"/>
      <c r="H93" s="258" t="s">
        <v>247</v>
      </c>
      <c r="I93" s="269">
        <v>750000</v>
      </c>
      <c r="J93" s="269" t="s">
        <v>5</v>
      </c>
      <c r="K93" s="269" t="s">
        <v>13</v>
      </c>
      <c r="L93" s="269">
        <v>2</v>
      </c>
      <c r="M93" s="270" t="s">
        <v>109</v>
      </c>
      <c r="N93" s="269"/>
      <c r="O93" s="269"/>
      <c r="P93" s="270"/>
      <c r="Q93" s="251">
        <f t="shared" ref="Q93" si="1">I93*L93</f>
        <v>1500000</v>
      </c>
    </row>
    <row r="94" spans="1:17" s="256" customFormat="1" x14ac:dyDescent="0.15">
      <c r="A94" s="244"/>
      <c r="B94" s="245"/>
      <c r="C94" s="246"/>
      <c r="D94" s="247"/>
      <c r="E94" s="268"/>
      <c r="F94" s="248"/>
      <c r="G94" s="254"/>
      <c r="H94" s="250" t="s">
        <v>248</v>
      </c>
      <c r="I94" s="269">
        <v>100000</v>
      </c>
      <c r="J94" s="269" t="s">
        <v>111</v>
      </c>
      <c r="K94" s="269" t="s">
        <v>158</v>
      </c>
      <c r="L94" s="269">
        <v>6</v>
      </c>
      <c r="M94" s="269" t="s">
        <v>191</v>
      </c>
      <c r="N94" s="269" t="s">
        <v>158</v>
      </c>
      <c r="O94" s="269">
        <v>20</v>
      </c>
      <c r="P94" s="270" t="s">
        <v>119</v>
      </c>
      <c r="Q94" s="251">
        <f>I94*L94*O94</f>
        <v>12000000</v>
      </c>
    </row>
    <row r="95" spans="1:17" x14ac:dyDescent="0.15">
      <c r="A95" s="148"/>
      <c r="B95" s="149"/>
      <c r="C95" s="135"/>
      <c r="D95" s="140"/>
      <c r="E95" s="271"/>
      <c r="F95" s="146"/>
      <c r="G95" s="147"/>
      <c r="H95" s="143" t="s">
        <v>137</v>
      </c>
      <c r="I95" s="228"/>
      <c r="J95" s="228"/>
      <c r="K95" s="228"/>
      <c r="L95" s="228"/>
      <c r="M95" s="228"/>
      <c r="N95" s="228"/>
      <c r="O95" s="228"/>
      <c r="P95" s="242"/>
      <c r="Q95" s="243">
        <f>SUM(Q96:Q101)</f>
        <v>2400000</v>
      </c>
    </row>
    <row r="96" spans="1:17" x14ac:dyDescent="0.15">
      <c r="A96" s="244"/>
      <c r="B96" s="245"/>
      <c r="C96" s="246"/>
      <c r="D96" s="247"/>
      <c r="E96" s="247"/>
      <c r="F96" s="248"/>
      <c r="G96" s="272"/>
      <c r="H96" s="250" t="s">
        <v>169</v>
      </c>
      <c r="I96" s="269">
        <v>100000</v>
      </c>
      <c r="J96" s="269" t="s">
        <v>5</v>
      </c>
      <c r="K96" s="269" t="s">
        <v>13</v>
      </c>
      <c r="L96" s="269">
        <v>1</v>
      </c>
      <c r="M96" s="269" t="s">
        <v>134</v>
      </c>
      <c r="N96" s="269" t="s">
        <v>158</v>
      </c>
      <c r="O96" s="269">
        <v>12</v>
      </c>
      <c r="P96" s="270" t="s">
        <v>136</v>
      </c>
      <c r="Q96" s="251">
        <f>I96*L96*O96</f>
        <v>1200000</v>
      </c>
    </row>
    <row r="97" spans="1:17" x14ac:dyDescent="0.15">
      <c r="A97" s="148"/>
      <c r="B97" s="149"/>
      <c r="C97" s="135"/>
      <c r="D97" s="140"/>
      <c r="E97" s="140"/>
      <c r="F97" s="146"/>
      <c r="G97" s="155"/>
      <c r="H97" s="143" t="s">
        <v>192</v>
      </c>
      <c r="I97" s="228">
        <v>0</v>
      </c>
      <c r="J97" s="228" t="s">
        <v>5</v>
      </c>
      <c r="K97" s="228" t="s">
        <v>13</v>
      </c>
      <c r="L97" s="228">
        <v>0</v>
      </c>
      <c r="M97" s="228" t="s">
        <v>134</v>
      </c>
      <c r="N97" s="228" t="s">
        <v>158</v>
      </c>
      <c r="O97" s="228">
        <v>0</v>
      </c>
      <c r="P97" s="242" t="s">
        <v>136</v>
      </c>
      <c r="Q97" s="243">
        <f t="shared" ref="Q97:Q99" si="2">I97*L97*O97</f>
        <v>0</v>
      </c>
    </row>
    <row r="98" spans="1:17" x14ac:dyDescent="0.15">
      <c r="A98" s="148"/>
      <c r="B98" s="149"/>
      <c r="C98" s="135"/>
      <c r="D98" s="140"/>
      <c r="E98" s="140"/>
      <c r="F98" s="146"/>
      <c r="G98" s="232"/>
      <c r="H98" s="143" t="s">
        <v>183</v>
      </c>
      <c r="I98" s="228">
        <v>0</v>
      </c>
      <c r="J98" s="228" t="s">
        <v>5</v>
      </c>
      <c r="K98" s="228" t="s">
        <v>13</v>
      </c>
      <c r="L98" s="228">
        <v>0</v>
      </c>
      <c r="M98" s="228" t="s">
        <v>119</v>
      </c>
      <c r="N98" s="228" t="s">
        <v>13</v>
      </c>
      <c r="O98" s="228">
        <v>0</v>
      </c>
      <c r="P98" s="242" t="s">
        <v>191</v>
      </c>
      <c r="Q98" s="243">
        <f t="shared" si="2"/>
        <v>0</v>
      </c>
    </row>
    <row r="99" spans="1:17" x14ac:dyDescent="0.15">
      <c r="A99" s="148"/>
      <c r="B99" s="149"/>
      <c r="C99" s="135"/>
      <c r="D99" s="140"/>
      <c r="E99" s="140"/>
      <c r="F99" s="146"/>
      <c r="G99" s="167"/>
      <c r="H99" s="143" t="s">
        <v>170</v>
      </c>
      <c r="I99" s="228">
        <v>0</v>
      </c>
      <c r="J99" s="228" t="s">
        <v>111</v>
      </c>
      <c r="K99" s="228" t="s">
        <v>158</v>
      </c>
      <c r="L99" s="228">
        <v>0</v>
      </c>
      <c r="M99" s="228" t="s">
        <v>134</v>
      </c>
      <c r="N99" s="228" t="s">
        <v>13</v>
      </c>
      <c r="O99" s="228">
        <v>0</v>
      </c>
      <c r="P99" s="242" t="s">
        <v>136</v>
      </c>
      <c r="Q99" s="243">
        <f t="shared" si="2"/>
        <v>0</v>
      </c>
    </row>
    <row r="100" spans="1:17" x14ac:dyDescent="0.15">
      <c r="A100" s="148"/>
      <c r="B100" s="149"/>
      <c r="C100" s="135"/>
      <c r="D100" s="140"/>
      <c r="E100" s="267"/>
      <c r="F100" s="146"/>
      <c r="G100" s="155"/>
      <c r="H100" s="143" t="s">
        <v>212</v>
      </c>
      <c r="I100" s="228">
        <v>0</v>
      </c>
      <c r="J100" s="228" t="s">
        <v>5</v>
      </c>
      <c r="K100" s="228" t="s">
        <v>158</v>
      </c>
      <c r="L100" s="228">
        <v>0</v>
      </c>
      <c r="M100" s="228" t="s">
        <v>134</v>
      </c>
      <c r="N100" s="228" t="s">
        <v>13</v>
      </c>
      <c r="O100" s="228">
        <v>0</v>
      </c>
      <c r="P100" s="242" t="s">
        <v>136</v>
      </c>
      <c r="Q100" s="243">
        <f>I100*L100*O100</f>
        <v>0</v>
      </c>
    </row>
    <row r="101" spans="1:17" x14ac:dyDescent="0.15">
      <c r="A101" s="244"/>
      <c r="B101" s="245"/>
      <c r="C101" s="246"/>
      <c r="D101" s="247"/>
      <c r="E101" s="273"/>
      <c r="F101" s="248"/>
      <c r="G101" s="274"/>
      <c r="H101" s="250" t="s">
        <v>249</v>
      </c>
      <c r="I101" s="269">
        <v>100000</v>
      </c>
      <c r="J101" s="269" t="s">
        <v>5</v>
      </c>
      <c r="K101" s="269" t="s">
        <v>13</v>
      </c>
      <c r="L101" s="269">
        <v>1</v>
      </c>
      <c r="M101" s="269" t="s">
        <v>134</v>
      </c>
      <c r="N101" s="269" t="s">
        <v>13</v>
      </c>
      <c r="O101" s="269">
        <v>12</v>
      </c>
      <c r="P101" s="270" t="s">
        <v>191</v>
      </c>
      <c r="Q101" s="251">
        <f t="shared" ref="Q101" si="3">I101*L101*O101</f>
        <v>1200000</v>
      </c>
    </row>
    <row r="102" spans="1:17" x14ac:dyDescent="0.15">
      <c r="A102" s="148"/>
      <c r="B102" s="149"/>
      <c r="C102" s="135"/>
      <c r="D102" s="140"/>
      <c r="E102" s="267"/>
      <c r="F102" s="146"/>
      <c r="G102" s="155"/>
      <c r="H102" s="143"/>
      <c r="I102" s="228"/>
      <c r="J102" s="228"/>
      <c r="K102" s="228"/>
      <c r="L102" s="228"/>
      <c r="M102" s="228"/>
      <c r="N102" s="228"/>
      <c r="O102" s="228"/>
      <c r="P102" s="242"/>
      <c r="Q102" s="243"/>
    </row>
    <row r="103" spans="1:17" x14ac:dyDescent="0.15">
      <c r="A103" s="148"/>
      <c r="B103" s="149"/>
      <c r="C103" s="135"/>
      <c r="D103" s="140"/>
      <c r="E103" s="267"/>
      <c r="F103" s="146"/>
      <c r="G103" s="167"/>
      <c r="H103" s="143" t="s">
        <v>179</v>
      </c>
      <c r="I103" s="228">
        <v>0</v>
      </c>
      <c r="J103" s="228" t="s">
        <v>111</v>
      </c>
      <c r="K103" s="228" t="s">
        <v>158</v>
      </c>
      <c r="L103" s="228">
        <v>10</v>
      </c>
      <c r="M103" s="228" t="s">
        <v>109</v>
      </c>
      <c r="N103" s="228" t="s">
        <v>13</v>
      </c>
      <c r="O103" s="228"/>
      <c r="P103" s="242"/>
      <c r="Q103" s="243">
        <f>I103*L103</f>
        <v>0</v>
      </c>
    </row>
    <row r="104" spans="1:17" x14ac:dyDescent="0.15">
      <c r="A104" s="148"/>
      <c r="B104" s="165"/>
      <c r="C104" s="135"/>
      <c r="D104" s="140"/>
      <c r="E104" s="140"/>
      <c r="F104" s="146"/>
      <c r="G104" s="155"/>
      <c r="H104" s="143" t="s">
        <v>166</v>
      </c>
      <c r="I104" s="228"/>
      <c r="J104" s="228"/>
      <c r="K104" s="228"/>
      <c r="L104" s="228"/>
      <c r="M104" s="228"/>
      <c r="N104" s="228"/>
      <c r="O104" s="228"/>
      <c r="P104" s="242"/>
      <c r="Q104" s="243">
        <f>Q105+Q106</f>
        <v>400000</v>
      </c>
    </row>
    <row r="105" spans="1:17" x14ac:dyDescent="0.15">
      <c r="A105" s="148"/>
      <c r="B105" s="149"/>
      <c r="C105" s="135"/>
      <c r="D105" s="140"/>
      <c r="E105" s="267"/>
      <c r="F105" s="146"/>
      <c r="G105" s="155"/>
      <c r="H105" s="143" t="s">
        <v>167</v>
      </c>
      <c r="I105" s="228">
        <v>0</v>
      </c>
      <c r="J105" s="228" t="s">
        <v>5</v>
      </c>
      <c r="K105" s="228" t="s">
        <v>13</v>
      </c>
      <c r="L105" s="228">
        <v>0</v>
      </c>
      <c r="M105" s="228" t="s">
        <v>119</v>
      </c>
      <c r="N105" s="228" t="s">
        <v>13</v>
      </c>
      <c r="O105" s="228">
        <v>0</v>
      </c>
      <c r="P105" s="242" t="s">
        <v>109</v>
      </c>
      <c r="Q105" s="243">
        <f>I105*L105*O105</f>
        <v>0</v>
      </c>
    </row>
    <row r="106" spans="1:17" x14ac:dyDescent="0.15">
      <c r="A106" s="148"/>
      <c r="B106" s="149"/>
      <c r="C106" s="135"/>
      <c r="D106" s="140"/>
      <c r="E106" s="267"/>
      <c r="F106" s="146"/>
      <c r="G106" s="155"/>
      <c r="H106" s="143" t="s">
        <v>168</v>
      </c>
      <c r="I106" s="228">
        <v>10000</v>
      </c>
      <c r="J106" s="228" t="s">
        <v>5</v>
      </c>
      <c r="K106" s="228" t="s">
        <v>13</v>
      </c>
      <c r="L106" s="228">
        <v>10</v>
      </c>
      <c r="M106" s="228" t="s">
        <v>119</v>
      </c>
      <c r="N106" s="228" t="s">
        <v>13</v>
      </c>
      <c r="O106" s="228">
        <v>4</v>
      </c>
      <c r="P106" s="242" t="s">
        <v>109</v>
      </c>
      <c r="Q106" s="243">
        <f>I106*L106*O106</f>
        <v>400000</v>
      </c>
    </row>
    <row r="107" spans="1:17" x14ac:dyDescent="0.15">
      <c r="A107" s="148"/>
      <c r="B107" s="149"/>
      <c r="C107" s="135"/>
      <c r="D107" s="140"/>
      <c r="E107" s="271"/>
      <c r="F107" s="146"/>
      <c r="G107" s="147"/>
      <c r="H107" s="143" t="s">
        <v>138</v>
      </c>
      <c r="I107" s="228"/>
      <c r="J107" s="228"/>
      <c r="K107" s="228"/>
      <c r="L107" s="228"/>
      <c r="M107" s="228"/>
      <c r="N107" s="228"/>
      <c r="O107" s="228"/>
      <c r="P107" s="242"/>
      <c r="Q107" s="243">
        <f>Q108+Q109+Q110+Q111+Q112+Q113</f>
        <v>2445200</v>
      </c>
    </row>
    <row r="108" spans="1:17" x14ac:dyDescent="0.15">
      <c r="A108" s="148"/>
      <c r="B108" s="149"/>
      <c r="C108" s="135"/>
      <c r="D108" s="140"/>
      <c r="E108" s="271"/>
      <c r="F108" s="146"/>
      <c r="G108" s="147"/>
      <c r="H108" s="143" t="s">
        <v>139</v>
      </c>
      <c r="I108" s="228">
        <v>0</v>
      </c>
      <c r="J108" s="228" t="s">
        <v>111</v>
      </c>
      <c r="K108" s="228" t="s">
        <v>13</v>
      </c>
      <c r="L108" s="228">
        <v>2</v>
      </c>
      <c r="M108" s="228" t="s">
        <v>109</v>
      </c>
      <c r="N108" s="228"/>
      <c r="O108" s="228"/>
      <c r="P108" s="242"/>
      <c r="Q108" s="243">
        <f t="shared" ref="Q108:Q112" si="4">I108*L108</f>
        <v>0</v>
      </c>
    </row>
    <row r="109" spans="1:17" x14ac:dyDescent="0.15">
      <c r="A109" s="148"/>
      <c r="B109" s="149"/>
      <c r="C109" s="135"/>
      <c r="D109" s="140"/>
      <c r="E109" s="271"/>
      <c r="F109" s="146"/>
      <c r="G109" s="147"/>
      <c r="H109" s="143" t="s">
        <v>140</v>
      </c>
      <c r="I109" s="228">
        <v>200000</v>
      </c>
      <c r="J109" s="228" t="s">
        <v>111</v>
      </c>
      <c r="K109" s="228" t="s">
        <v>13</v>
      </c>
      <c r="L109" s="228">
        <v>2</v>
      </c>
      <c r="M109" s="228" t="s">
        <v>109</v>
      </c>
      <c r="N109" s="228"/>
      <c r="O109" s="228"/>
      <c r="P109" s="242"/>
      <c r="Q109" s="243">
        <f t="shared" si="4"/>
        <v>400000</v>
      </c>
    </row>
    <row r="110" spans="1:17" x14ac:dyDescent="0.15">
      <c r="A110" s="148"/>
      <c r="B110" s="149"/>
      <c r="C110" s="135"/>
      <c r="D110" s="140"/>
      <c r="E110" s="140"/>
      <c r="F110" s="146"/>
      <c r="G110" s="155"/>
      <c r="H110" s="143" t="s">
        <v>141</v>
      </c>
      <c r="I110" s="228">
        <v>70000</v>
      </c>
      <c r="J110" s="228" t="s">
        <v>111</v>
      </c>
      <c r="K110" s="228" t="s">
        <v>13</v>
      </c>
      <c r="L110" s="228">
        <v>2</v>
      </c>
      <c r="M110" s="228" t="s">
        <v>109</v>
      </c>
      <c r="N110" s="228"/>
      <c r="O110" s="228"/>
      <c r="P110" s="242"/>
      <c r="Q110" s="243">
        <f t="shared" si="4"/>
        <v>140000</v>
      </c>
    </row>
    <row r="111" spans="1:17" x14ac:dyDescent="0.15">
      <c r="A111" s="148"/>
      <c r="B111" s="149"/>
      <c r="C111" s="135"/>
      <c r="D111" s="140"/>
      <c r="E111" s="140"/>
      <c r="F111" s="146"/>
      <c r="G111" s="167"/>
      <c r="H111" s="143" t="s">
        <v>195</v>
      </c>
      <c r="I111" s="228">
        <v>54600</v>
      </c>
      <c r="J111" s="228" t="s">
        <v>111</v>
      </c>
      <c r="K111" s="228" t="s">
        <v>158</v>
      </c>
      <c r="L111" s="228">
        <v>12</v>
      </c>
      <c r="M111" s="228" t="s">
        <v>107</v>
      </c>
      <c r="N111" s="228"/>
      <c r="O111" s="228"/>
      <c r="P111" s="242"/>
      <c r="Q111" s="243">
        <f t="shared" si="4"/>
        <v>655200</v>
      </c>
    </row>
    <row r="112" spans="1:17" x14ac:dyDescent="0.15">
      <c r="A112" s="148"/>
      <c r="B112" s="241"/>
      <c r="C112" s="135"/>
      <c r="D112" s="140"/>
      <c r="E112" s="140"/>
      <c r="F112" s="146"/>
      <c r="G112" s="232"/>
      <c r="H112" s="143" t="s">
        <v>194</v>
      </c>
      <c r="I112" s="228">
        <v>0</v>
      </c>
      <c r="J112" s="228" t="s">
        <v>111</v>
      </c>
      <c r="K112" s="228" t="s">
        <v>158</v>
      </c>
      <c r="L112" s="228">
        <v>0</v>
      </c>
      <c r="M112" s="228" t="s">
        <v>109</v>
      </c>
      <c r="N112" s="228"/>
      <c r="O112" s="228"/>
      <c r="P112" s="242"/>
      <c r="Q112" s="243">
        <f t="shared" si="4"/>
        <v>0</v>
      </c>
    </row>
    <row r="113" spans="1:17" x14ac:dyDescent="0.15">
      <c r="A113" s="148"/>
      <c r="B113" s="241"/>
      <c r="C113" s="135"/>
      <c r="D113" s="140"/>
      <c r="E113" s="140"/>
      <c r="F113" s="146"/>
      <c r="G113" s="155"/>
      <c r="H113" s="143" t="s">
        <v>238</v>
      </c>
      <c r="I113" s="228"/>
      <c r="J113" s="228"/>
      <c r="K113" s="228"/>
      <c r="L113" s="228"/>
      <c r="M113" s="228"/>
      <c r="N113" s="228"/>
      <c r="O113" s="228"/>
      <c r="P113" s="242"/>
      <c r="Q113" s="243">
        <f>Q114</f>
        <v>1250000</v>
      </c>
    </row>
    <row r="114" spans="1:17" x14ac:dyDescent="0.15">
      <c r="A114" s="148"/>
      <c r="B114" s="241"/>
      <c r="C114" s="135"/>
      <c r="D114" s="140"/>
      <c r="E114" s="140"/>
      <c r="F114" s="146"/>
      <c r="G114" s="155"/>
      <c r="H114" s="143" t="s">
        <v>239</v>
      </c>
      <c r="I114" s="228">
        <v>250000</v>
      </c>
      <c r="J114" s="228" t="s">
        <v>111</v>
      </c>
      <c r="K114" s="228" t="s">
        <v>13</v>
      </c>
      <c r="L114" s="228">
        <v>5</v>
      </c>
      <c r="M114" s="228" t="s">
        <v>109</v>
      </c>
      <c r="N114" s="228"/>
      <c r="O114" s="228"/>
      <c r="P114" s="242"/>
      <c r="Q114" s="243">
        <f t="shared" ref="Q114" si="5">I114*L114</f>
        <v>1250000</v>
      </c>
    </row>
    <row r="115" spans="1:17" x14ac:dyDescent="0.15">
      <c r="A115" s="148"/>
      <c r="B115" s="241"/>
      <c r="C115" s="135"/>
      <c r="D115" s="140"/>
      <c r="E115" s="140"/>
      <c r="F115" s="146"/>
      <c r="G115" s="155"/>
      <c r="H115" s="143" t="s">
        <v>243</v>
      </c>
      <c r="I115" s="228"/>
      <c r="J115" s="228"/>
      <c r="K115" s="228"/>
      <c r="L115" s="228"/>
      <c r="M115" s="228"/>
      <c r="N115" s="228"/>
      <c r="O115" s="228"/>
      <c r="P115" s="242"/>
      <c r="Q115" s="243">
        <f>Q116+Q117</f>
        <v>12000000</v>
      </c>
    </row>
    <row r="116" spans="1:17" x14ac:dyDescent="0.15">
      <c r="A116" s="148"/>
      <c r="B116" s="241"/>
      <c r="C116" s="135"/>
      <c r="D116" s="140"/>
      <c r="E116" s="140"/>
      <c r="F116" s="146"/>
      <c r="G116" s="155"/>
      <c r="H116" s="143" t="s">
        <v>244</v>
      </c>
      <c r="I116" s="228">
        <v>6000000</v>
      </c>
      <c r="J116" s="228" t="s">
        <v>5</v>
      </c>
      <c r="K116" s="228" t="s">
        <v>13</v>
      </c>
      <c r="L116" s="228">
        <v>1</v>
      </c>
      <c r="M116" s="228" t="s">
        <v>109</v>
      </c>
      <c r="N116" s="228"/>
      <c r="O116" s="228"/>
      <c r="P116" s="242"/>
      <c r="Q116" s="243">
        <f>I116*L116</f>
        <v>6000000</v>
      </c>
    </row>
    <row r="117" spans="1:17" x14ac:dyDescent="0.15">
      <c r="A117" s="148"/>
      <c r="B117" s="241"/>
      <c r="C117" s="135"/>
      <c r="D117" s="140"/>
      <c r="E117" s="140"/>
      <c r="F117" s="146"/>
      <c r="G117" s="155"/>
      <c r="H117" s="143" t="s">
        <v>163</v>
      </c>
      <c r="I117" s="228">
        <v>6000000</v>
      </c>
      <c r="J117" s="228" t="s">
        <v>5</v>
      </c>
      <c r="K117" s="228" t="s">
        <v>13</v>
      </c>
      <c r="L117" s="228">
        <v>1</v>
      </c>
      <c r="M117" s="228" t="s">
        <v>109</v>
      </c>
      <c r="N117" s="228"/>
      <c r="O117" s="228"/>
      <c r="P117" s="242"/>
      <c r="Q117" s="243">
        <f>I117*L117</f>
        <v>6000000</v>
      </c>
    </row>
    <row r="118" spans="1:17" x14ac:dyDescent="0.15">
      <c r="A118" s="148"/>
      <c r="B118" s="241"/>
      <c r="C118" s="135"/>
      <c r="D118" s="140"/>
      <c r="E118" s="271"/>
      <c r="F118" s="146"/>
      <c r="G118" s="147"/>
      <c r="H118" s="143" t="s">
        <v>76</v>
      </c>
      <c r="I118" s="228">
        <v>100000</v>
      </c>
      <c r="J118" s="229" t="s">
        <v>5</v>
      </c>
      <c r="K118" s="228" t="s">
        <v>13</v>
      </c>
      <c r="L118" s="228"/>
      <c r="M118" s="229"/>
      <c r="N118" s="228"/>
      <c r="O118" s="228">
        <v>2</v>
      </c>
      <c r="P118" s="230" t="s">
        <v>14</v>
      </c>
      <c r="Q118" s="231">
        <f>I118*O118</f>
        <v>200000</v>
      </c>
    </row>
    <row r="119" spans="1:17" x14ac:dyDescent="0.15">
      <c r="A119" s="148"/>
      <c r="B119" s="241"/>
      <c r="C119" s="135"/>
      <c r="D119" s="140"/>
      <c r="E119" s="271"/>
      <c r="F119" s="146"/>
      <c r="G119" s="147"/>
      <c r="H119" s="143" t="s">
        <v>78</v>
      </c>
      <c r="I119" s="228">
        <v>150000</v>
      </c>
      <c r="J119" s="229" t="s">
        <v>5</v>
      </c>
      <c r="K119" s="228" t="s">
        <v>13</v>
      </c>
      <c r="L119" s="228"/>
      <c r="M119" s="229"/>
      <c r="N119" s="228"/>
      <c r="O119" s="228">
        <v>2</v>
      </c>
      <c r="P119" s="230" t="s">
        <v>14</v>
      </c>
      <c r="Q119" s="231">
        <f>I119*O119</f>
        <v>300000</v>
      </c>
    </row>
    <row r="120" spans="1:17" x14ac:dyDescent="0.15">
      <c r="A120" s="148"/>
      <c r="B120" s="149"/>
      <c r="C120" s="135"/>
      <c r="D120" s="140"/>
      <c r="E120" s="271"/>
      <c r="F120" s="146"/>
      <c r="G120" s="147"/>
      <c r="H120" s="143" t="s">
        <v>92</v>
      </c>
      <c r="I120" s="228">
        <v>0</v>
      </c>
      <c r="J120" s="229" t="s">
        <v>5</v>
      </c>
      <c r="K120" s="228" t="s">
        <v>13</v>
      </c>
      <c r="L120" s="228"/>
      <c r="M120" s="229"/>
      <c r="N120" s="228"/>
      <c r="O120" s="228">
        <v>0</v>
      </c>
      <c r="P120" s="230" t="s">
        <v>109</v>
      </c>
      <c r="Q120" s="231">
        <f>I120*O120</f>
        <v>0</v>
      </c>
    </row>
    <row r="121" spans="1:17" x14ac:dyDescent="0.15">
      <c r="A121" s="157"/>
      <c r="B121" s="212"/>
      <c r="C121" s="168"/>
      <c r="D121" s="158"/>
      <c r="E121" s="158"/>
      <c r="F121" s="159"/>
      <c r="G121" s="160"/>
      <c r="H121" s="275" t="s">
        <v>145</v>
      </c>
      <c r="I121" s="276"/>
      <c r="J121" s="277"/>
      <c r="K121" s="276"/>
      <c r="L121" s="276"/>
      <c r="M121" s="277"/>
      <c r="N121" s="276"/>
      <c r="O121" s="276"/>
      <c r="P121" s="278"/>
      <c r="Q121" s="279">
        <f>Q122</f>
        <v>600000</v>
      </c>
    </row>
    <row r="122" spans="1:17" x14ac:dyDescent="0.15">
      <c r="A122" s="221"/>
      <c r="B122" s="222"/>
      <c r="C122" s="223"/>
      <c r="D122" s="224"/>
      <c r="E122" s="224"/>
      <c r="F122" s="225"/>
      <c r="G122" s="226"/>
      <c r="H122" s="280" t="s">
        <v>164</v>
      </c>
      <c r="I122" s="281">
        <v>100000</v>
      </c>
      <c r="J122" s="282" t="s">
        <v>5</v>
      </c>
      <c r="K122" s="281" t="s">
        <v>13</v>
      </c>
      <c r="L122" s="281"/>
      <c r="M122" s="282"/>
      <c r="N122" s="281"/>
      <c r="O122" s="281">
        <v>6</v>
      </c>
      <c r="P122" s="283" t="s">
        <v>109</v>
      </c>
      <c r="Q122" s="284">
        <f>I122*O122</f>
        <v>600000</v>
      </c>
    </row>
  </sheetData>
  <mergeCells count="62">
    <mergeCell ref="A82:C82"/>
    <mergeCell ref="B83:C83"/>
    <mergeCell ref="C46:E46"/>
    <mergeCell ref="C44:E44"/>
    <mergeCell ref="C42:E42"/>
    <mergeCell ref="B51:B52"/>
    <mergeCell ref="C52:E52"/>
    <mergeCell ref="A47:A48"/>
    <mergeCell ref="B47:B48"/>
    <mergeCell ref="C48:E48"/>
    <mergeCell ref="A49:A52"/>
    <mergeCell ref="C50:E50"/>
    <mergeCell ref="B49:B50"/>
    <mergeCell ref="C40:E40"/>
    <mergeCell ref="A39:A46"/>
    <mergeCell ref="B39:B40"/>
    <mergeCell ref="B41:B42"/>
    <mergeCell ref="B43:B44"/>
    <mergeCell ref="B45:B46"/>
    <mergeCell ref="A23:E23"/>
    <mergeCell ref="A25:A26"/>
    <mergeCell ref="B25:B26"/>
    <mergeCell ref="E25:E26"/>
    <mergeCell ref="B29:B30"/>
    <mergeCell ref="C30:E30"/>
    <mergeCell ref="B27:B28"/>
    <mergeCell ref="C28:E28"/>
    <mergeCell ref="A27:A34"/>
    <mergeCell ref="B31:B32"/>
    <mergeCell ref="C32:E32"/>
    <mergeCell ref="B33:B34"/>
    <mergeCell ref="C34:E34"/>
    <mergeCell ref="B35:B36"/>
    <mergeCell ref="C36:E36"/>
    <mergeCell ref="A35:A38"/>
    <mergeCell ref="B37:B38"/>
    <mergeCell ref="C38:E38"/>
    <mergeCell ref="B9:B10"/>
    <mergeCell ref="C10:E10"/>
    <mergeCell ref="A15:A18"/>
    <mergeCell ref="B11:B12"/>
    <mergeCell ref="A9:A12"/>
    <mergeCell ref="C12:E12"/>
    <mergeCell ref="A13:A14"/>
    <mergeCell ref="B13:B14"/>
    <mergeCell ref="C14:E14"/>
    <mergeCell ref="A1:E1"/>
    <mergeCell ref="A5:A6"/>
    <mergeCell ref="B5:B6"/>
    <mergeCell ref="E5:E6"/>
    <mergeCell ref="A7:A8"/>
    <mergeCell ref="B7:B8"/>
    <mergeCell ref="C8:E8"/>
    <mergeCell ref="A19:A22"/>
    <mergeCell ref="B19:B20"/>
    <mergeCell ref="C20:E20"/>
    <mergeCell ref="B17:B18"/>
    <mergeCell ref="B15:B16"/>
    <mergeCell ref="C16:E16"/>
    <mergeCell ref="C18:E18"/>
    <mergeCell ref="B21:B22"/>
    <mergeCell ref="C22:E22"/>
  </mergeCells>
  <phoneticPr fontId="19" type="noConversion"/>
  <pageMargins left="0.78740157480314965" right="0.74803149606299213" top="1.1811023622047245" bottom="0.78740157480314965" header="0.51181102362204722" footer="0.51181102362204722"/>
  <pageSetup paperSize="9" firstPageNumber="185" fitToHeight="0" orientation="portrait" useFirstPageNumber="1" r:id="rId1"/>
  <headerFooter>
    <oddFooter>&amp;R참좋은재가노인돌봄센터 (2021. 11.30)</oddFooter>
  </headerFooter>
  <rowBreaks count="1" manualBreakCount="1">
    <brk id="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11</vt:i4>
      </vt:variant>
    </vt:vector>
  </HeadingPairs>
  <TitlesOfParts>
    <vt:vector size="17" baseType="lpstr">
      <vt:lpstr>표지</vt:lpstr>
      <vt:lpstr>예산총칙</vt:lpstr>
      <vt:lpstr>예산총괄</vt:lpstr>
      <vt:lpstr>세입예산</vt:lpstr>
      <vt:lpstr>세출예산</vt:lpstr>
      <vt:lpstr>예산증감내용 </vt:lpstr>
      <vt:lpstr>세입예산!Consolidate_Area</vt:lpstr>
      <vt:lpstr>세출예산!Consolidate_Area</vt:lpstr>
      <vt:lpstr>'예산증감내용 '!Consolidate_Area</vt:lpstr>
      <vt:lpstr>예산총괄!Consolidate_Area</vt:lpstr>
      <vt:lpstr>표지!Consolidate_Area</vt:lpstr>
      <vt:lpstr>세입예산!Print_Area</vt:lpstr>
      <vt:lpstr>세출예산!Print_Area</vt:lpstr>
      <vt:lpstr>'예산증감내용 '!Print_Area</vt:lpstr>
      <vt:lpstr>예산총괄!Print_Area</vt:lpstr>
      <vt:lpstr>예산총칙!Print_Area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2021-12-03T04:28:14Z</cp:lastPrinted>
  <dcterms:created xsi:type="dcterms:W3CDTF">2016-12-07T07:13:09Z</dcterms:created>
  <dcterms:modified xsi:type="dcterms:W3CDTF">2021-12-06T05:28:16Z</dcterms:modified>
</cp:coreProperties>
</file>