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이가희_방문요양 2024년\"/>
    </mc:Choice>
  </mc:AlternateContent>
  <xr:revisionPtr revIDLastSave="0" documentId="13_ncr:1_{59213AE6-AB96-4715-BA4D-82AB538E9BFA}" xr6:coauthVersionLast="47" xr6:coauthVersionMax="47" xr10:uidLastSave="{00000000-0000-0000-0000-000000000000}"/>
  <bookViews>
    <workbookView xWindow="-120" yWindow="-120" windowWidth="29040" windowHeight="15720" tabRatio="798" activeTab="3" xr2:uid="{00000000-000D-0000-FFFF-FFFF00000000}"/>
  </bookViews>
  <sheets>
    <sheet name="표지" sheetId="1" r:id="rId1"/>
    <sheet name="예산총칙" sheetId="2" r:id="rId2"/>
    <sheet name="예산총괄" sheetId="3" r:id="rId3"/>
    <sheet name="세입예산 (참좋은방문)" sheetId="7" r:id="rId4"/>
    <sheet name="세출예산 (참좋은방문)" sheetId="8" r:id="rId5"/>
  </sheets>
  <definedNames>
    <definedName name="_xlnm.Consolidate_Area" localSheetId="3">'세입예산 (참좋은방문)'!$A$1:$N$27</definedName>
    <definedName name="_xlnm.Consolidate_Area" localSheetId="4">'세출예산 (참좋은방문)'!$A$1:$N$74</definedName>
    <definedName name="_xlnm.Consolidate_Area" localSheetId="2">예산총괄!$A$1:$C$25</definedName>
    <definedName name="_xlnm.Consolidate_Area" localSheetId="0">표지!$A$1:$A$13</definedName>
    <definedName name="_xlnm.Consolidate_Area">#REF!</definedName>
    <definedName name="_xlnm.Print_Area" localSheetId="3">'세입예산 (참좋은방문)'!$A$1:$N$27</definedName>
    <definedName name="_xlnm.Print_Area" localSheetId="4">'세출예산 (참좋은방문)'!$A$1:$N$74</definedName>
    <definedName name="_xlnm.Print_Area" localSheetId="1">예산총칙!$A$1:$A$17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8" l="1"/>
  <c r="P25" i="8"/>
  <c r="P24" i="8"/>
  <c r="P14" i="7"/>
  <c r="Q12" i="7"/>
  <c r="O44" i="8"/>
  <c r="N34" i="8"/>
  <c r="N33" i="8"/>
  <c r="N54" i="8"/>
  <c r="N53" i="8" s="1"/>
  <c r="D53" i="8" l="1"/>
  <c r="N57" i="8"/>
  <c r="N65" i="8"/>
  <c r="N66" i="8"/>
  <c r="D74" i="8"/>
  <c r="D73" i="8" s="1"/>
  <c r="D50" i="8"/>
  <c r="N14" i="8"/>
  <c r="N56" i="8"/>
  <c r="N55" i="8"/>
  <c r="N24" i="8" l="1"/>
  <c r="D23" i="8" s="1"/>
  <c r="N9" i="8"/>
  <c r="D72" i="8"/>
  <c r="N71" i="8"/>
  <c r="D70" i="8" s="1"/>
  <c r="D69" i="8" s="1"/>
  <c r="D68" i="8" s="1"/>
  <c r="C23" i="3" s="1"/>
  <c r="N67" i="8"/>
  <c r="N64" i="8"/>
  <c r="N60" i="8"/>
  <c r="N59" i="8"/>
  <c r="D57" i="8"/>
  <c r="D56" i="8" s="1"/>
  <c r="D55" i="8" s="1"/>
  <c r="N52" i="8"/>
  <c r="N51" i="8" s="1"/>
  <c r="D51" i="8" s="1"/>
  <c r="N49" i="8"/>
  <c r="N48" i="8"/>
  <c r="N47" i="8"/>
  <c r="N46" i="8"/>
  <c r="N45" i="8"/>
  <c r="N44" i="8"/>
  <c r="N43" i="8"/>
  <c r="N41" i="8"/>
  <c r="N40" i="8"/>
  <c r="N39" i="8"/>
  <c r="N37" i="8"/>
  <c r="N35" i="8"/>
  <c r="D35" i="8" s="1"/>
  <c r="N18" i="8"/>
  <c r="S13" i="8"/>
  <c r="N11" i="8"/>
  <c r="N10" i="8"/>
  <c r="N10" i="7"/>
  <c r="D19" i="7"/>
  <c r="C9" i="3" s="1"/>
  <c r="D22" i="7"/>
  <c r="N27" i="7"/>
  <c r="D26" i="7" s="1"/>
  <c r="D25" i="7" s="1"/>
  <c r="D24" i="7" s="1"/>
  <c r="C11" i="3" s="1"/>
  <c r="N21" i="7"/>
  <c r="N20" i="7"/>
  <c r="N17" i="7"/>
  <c r="N16" i="7" s="1"/>
  <c r="N15" i="7"/>
  <c r="N14" i="7"/>
  <c r="N9" i="7"/>
  <c r="D8" i="7" s="1"/>
  <c r="D18" i="7" l="1"/>
  <c r="N63" i="8"/>
  <c r="D63" i="8" s="1"/>
  <c r="D62" i="8" s="1"/>
  <c r="D61" i="8" s="1"/>
  <c r="C21" i="3" s="1"/>
  <c r="N8" i="8"/>
  <c r="D8" i="8" s="1"/>
  <c r="N42" i="8"/>
  <c r="D42" i="8" s="1"/>
  <c r="N38" i="8"/>
  <c r="N16" i="8"/>
  <c r="N13" i="8" s="1"/>
  <c r="D13" i="8" s="1"/>
  <c r="C24" i="3"/>
  <c r="N32" i="8"/>
  <c r="N13" i="7"/>
  <c r="N36" i="8" l="1"/>
  <c r="D36" i="8" s="1"/>
  <c r="D32" i="8"/>
  <c r="N31" i="8"/>
  <c r="D31" i="8" s="1"/>
  <c r="C18" i="3" s="1"/>
  <c r="D38" i="8"/>
  <c r="F27" i="8"/>
  <c r="N27" i="8" s="1"/>
  <c r="F28" i="8" s="1"/>
  <c r="N28" i="8" s="1"/>
  <c r="F26" i="8"/>
  <c r="N26" i="8" s="1"/>
  <c r="F29" i="8"/>
  <c r="D7" i="7"/>
  <c r="D6" i="7" s="1"/>
  <c r="D13" i="7"/>
  <c r="C6" i="3" l="1"/>
  <c r="F30" i="8"/>
  <c r="N30" i="8" s="1"/>
  <c r="N29" i="8"/>
  <c r="D12" i="7"/>
  <c r="N25" i="8" l="1"/>
  <c r="D25" i="8" s="1"/>
  <c r="D7" i="8" s="1"/>
  <c r="D6" i="8" s="1"/>
  <c r="D5" i="8" s="1"/>
  <c r="D11" i="7"/>
  <c r="P5" i="7" s="1"/>
  <c r="C17" i="3" l="1"/>
  <c r="C16" i="3" s="1"/>
  <c r="D5" i="7"/>
  <c r="C7" i="3"/>
  <c r="C5" i="3" s="1"/>
</calcChain>
</file>

<file path=xl/sharedStrings.xml><?xml version="1.0" encoding="utf-8"?>
<sst xmlns="http://schemas.openxmlformats.org/spreadsheetml/2006/main" count="365" uniqueCount="147">
  <si>
    <t>4. 방문요양사업수입 등의 세입이 감소 할 경우 기존사업을 축소 할 수 있다.</t>
  </si>
  <si>
    <t xml:space="preserve">   차기 이사회에서 추가경정예산을 승인 받을 수 있다.</t>
  </si>
  <si>
    <t xml:space="preserve">    집행할 수가 있다.</t>
  </si>
  <si>
    <t>*기타수용비 및 수수료</t>
  </si>
  <si>
    <t>◎추가인력가산금(사회복지사)</t>
  </si>
  <si>
    <t>3시간 21일 평균 기준</t>
  </si>
  <si>
    <t>입소자(이용자)부담금수입</t>
  </si>
  <si>
    <t>사회복지법인 무일복지재단</t>
  </si>
  <si>
    <t>공공요금및각종
세금공과금</t>
  </si>
  <si>
    <t>법인전입금(장기요양-운영비)</t>
  </si>
  <si>
    <t xml:space="preserve">6. 보편적으로 발생하는 지출에 있어서는 세출예산에도 불구하고 초과 집행하고  </t>
  </si>
  <si>
    <t>5. 방문요양사업수입 등의 세입이 증가 할 경우 세입세출예산을 초과 할 수 있다.</t>
  </si>
  <si>
    <t xml:space="preserve">7. 세출예산에서 초과지출이 발생할 경우에 동일관 내의 목간전용으로 부족한 예산을  </t>
  </si>
  <si>
    <t>적립금 및 준비금
(특별회계)</t>
  </si>
  <si>
    <t>운영충당적립금및
환경개선준비금</t>
  </si>
  <si>
    <t>*기타직원후생경비(경조사,회식등)</t>
  </si>
  <si>
    <t>장기요양급여수입</t>
  </si>
  <si>
    <t>기타 자산취득비</t>
  </si>
  <si>
    <t>운   영   비</t>
  </si>
  <si>
    <t xml:space="preserve">이용자비용수입 </t>
  </si>
  <si>
    <t>*기타운영비 등</t>
  </si>
  <si>
    <t>(단위 : 원)</t>
  </si>
  <si>
    <t>시   설   비</t>
  </si>
  <si>
    <t xml:space="preserve"> 예  산  총  칙</t>
  </si>
  <si>
    <t>총        계</t>
  </si>
  <si>
    <t>사회보험부담비용</t>
  </si>
  <si>
    <t>퇴직금 및 퇴직적립금</t>
  </si>
  <si>
    <t>총       계</t>
  </si>
  <si>
    <t>입소(이용)비용수입</t>
  </si>
  <si>
    <t>퇴직금및퇴직적립금</t>
  </si>
  <si>
    <t>인   건   비</t>
  </si>
  <si>
    <t>예비비 및 기타</t>
  </si>
  <si>
    <t>수용비 및 수수료</t>
  </si>
  <si>
    <t>◎장기요양사업수입</t>
  </si>
  <si>
    <t>법인전입금(후원금)</t>
  </si>
  <si>
    <t>제세공과금및공공요금</t>
  </si>
  <si>
    <t>*퇴직금및퇴직적립금</t>
  </si>
  <si>
    <t>*요양보호사급여-일반</t>
  </si>
  <si>
    <t>사  업   비</t>
  </si>
  <si>
    <t>차량비</t>
  </si>
  <si>
    <t>회의비</t>
  </si>
  <si>
    <t>전입금</t>
  </si>
  <si>
    <t>시설비</t>
  </si>
  <si>
    <t>관</t>
  </si>
  <si>
    <t>잡지출</t>
  </si>
  <si>
    <t>항</t>
  </si>
  <si>
    <t>명</t>
  </si>
  <si>
    <t>잡수입</t>
  </si>
  <si>
    <t>원</t>
  </si>
  <si>
    <t>여비</t>
  </si>
  <si>
    <t>사무비</t>
  </si>
  <si>
    <t>급여</t>
  </si>
  <si>
    <t>전출금</t>
  </si>
  <si>
    <t>%</t>
  </si>
  <si>
    <t xml:space="preserve">항 </t>
  </si>
  <si>
    <t>예비비</t>
  </si>
  <si>
    <t>목</t>
  </si>
  <si>
    <t>×</t>
  </si>
  <si>
    <t>회</t>
  </si>
  <si>
    <t xml:space="preserve">관 </t>
  </si>
  <si>
    <t>x</t>
  </si>
  <si>
    <t>/</t>
  </si>
  <si>
    <t>인건비</t>
  </si>
  <si>
    <t>월</t>
  </si>
  <si>
    <t>총계</t>
  </si>
  <si>
    <t>임차료</t>
  </si>
  <si>
    <t>사업비</t>
  </si>
  <si>
    <t>과목</t>
  </si>
  <si>
    <t>이월금</t>
  </si>
  <si>
    <t>운영비</t>
  </si>
  <si>
    <t>3. 본 예산은 사회복지법인 재무회계규칙 제 2장 예산과 결산에 의거 편성하며 집행한다.</t>
  </si>
  <si>
    <t>이용자비용수입</t>
  </si>
  <si>
    <t>프로그램사업비</t>
  </si>
  <si>
    <t>기관운영비</t>
  </si>
  <si>
    <t>사회보험부담금</t>
  </si>
  <si>
    <t>기타운영비</t>
  </si>
  <si>
    <t>재산조성비</t>
  </si>
  <si>
    <t>직원식대</t>
  </si>
  <si>
    <t>산출근거</t>
  </si>
  <si>
    <t>본인부담금수입</t>
  </si>
  <si>
    <t>직원식재료수입</t>
  </si>
  <si>
    <t>업무추진비</t>
  </si>
  <si>
    <t>시설장비유지비</t>
  </si>
  <si>
    <t>자산취득비</t>
  </si>
  <si>
    <t>요양급여수입</t>
  </si>
  <si>
    <t>가산금수입</t>
  </si>
  <si>
    <t>*장기요양보험</t>
  </si>
  <si>
    <t>*건강보험</t>
  </si>
  <si>
    <t>*국민연금</t>
  </si>
  <si>
    <t>*산재보험</t>
  </si>
  <si>
    <t>*사무용품구입</t>
  </si>
  <si>
    <t>법인전입금</t>
  </si>
  <si>
    <t>*고용보험</t>
  </si>
  <si>
    <t>각종수당</t>
  </si>
  <si>
    <t>후원금수입</t>
  </si>
  <si>
    <t>*직원식대</t>
  </si>
  <si>
    <t>세                    출</t>
  </si>
  <si>
    <t>세                  입</t>
  </si>
  <si>
    <t xml:space="preserve">                (단위: 원)</t>
  </si>
  <si>
    <t>2025년 예산
(A)</t>
    <phoneticPr fontId="19" type="noConversion"/>
  </si>
  <si>
    <t>*일반대상자(15%) 3등급</t>
    <phoneticPr fontId="19" type="noConversion"/>
  </si>
  <si>
    <t>*일반대상자(15%) 4등급</t>
    <phoneticPr fontId="19" type="noConversion"/>
  </si>
  <si>
    <t>*일반대상자(85%)3등급</t>
    <phoneticPr fontId="19" type="noConversion"/>
  </si>
  <si>
    <t>*일반대상자(85%)4등급</t>
    <phoneticPr fontId="19" type="noConversion"/>
  </si>
  <si>
    <t>*사회복지사(12호봉)</t>
    <phoneticPr fontId="19" type="noConversion"/>
  </si>
  <si>
    <t>◎휴일,시간외근무수당</t>
    <phoneticPr fontId="19" type="noConversion"/>
  </si>
  <si>
    <t>휴일 시간외 수당</t>
    <phoneticPr fontId="19" type="noConversion"/>
  </si>
  <si>
    <t>10,030원*1.5*3시간*7일*15명</t>
    <phoneticPr fontId="19" type="noConversion"/>
  </si>
  <si>
    <t>*요양보호사명절, 우수사원수당</t>
    <phoneticPr fontId="19" type="noConversion"/>
  </si>
  <si>
    <t>원</t>
    <phoneticPr fontId="19" type="noConversion"/>
  </si>
  <si>
    <t>명</t>
    <phoneticPr fontId="19" type="noConversion"/>
  </si>
  <si>
    <t>회</t>
    <phoneticPr fontId="19" type="noConversion"/>
  </si>
  <si>
    <t>복사기임대료</t>
    <phoneticPr fontId="19" type="noConversion"/>
  </si>
  <si>
    <t>임차료</t>
    <phoneticPr fontId="19" type="noConversion"/>
  </si>
  <si>
    <t>*전기요금</t>
    <phoneticPr fontId="19" type="noConversion"/>
  </si>
  <si>
    <t>*전화요금</t>
    <phoneticPr fontId="19" type="noConversion"/>
  </si>
  <si>
    <t>*인터넷요금</t>
    <phoneticPr fontId="19" type="noConversion"/>
  </si>
  <si>
    <t>*정수기</t>
    <phoneticPr fontId="19" type="noConversion"/>
  </si>
  <si>
    <t>*상하수도요금</t>
    <phoneticPr fontId="19" type="noConversion"/>
  </si>
  <si>
    <t>*우편요금</t>
    <phoneticPr fontId="19" type="noConversion"/>
  </si>
  <si>
    <t>*상해보험, 배상책임보험외</t>
    <phoneticPr fontId="19" type="noConversion"/>
  </si>
  <si>
    <t>◎홍보활동(전단지,현수막제작등)</t>
    <phoneticPr fontId="19" type="noConversion"/>
  </si>
  <si>
    <t>◎나들이행사</t>
    <phoneticPr fontId="19" type="noConversion"/>
  </si>
  <si>
    <t>◎어버이날,초복행사지원</t>
    <phoneticPr fontId="19" type="noConversion"/>
  </si>
  <si>
    <t>2025년 예산</t>
    <phoneticPr fontId="19" type="noConversion"/>
  </si>
  <si>
    <t>2025년 참좋은노인복지센터(방문요양)</t>
    <phoneticPr fontId="19" type="noConversion"/>
  </si>
  <si>
    <t xml:space="preserve">2024. 12. </t>
    <phoneticPr fontId="19" type="noConversion"/>
  </si>
  <si>
    <t>참좋은노인복지센터</t>
    <phoneticPr fontId="19" type="noConversion"/>
  </si>
  <si>
    <t>1. 참좋은노인복지센터 방문요양사업의 2025년 최초 세입.세출 예산은 
   다음과 같다.</t>
    <phoneticPr fontId="19" type="noConversion"/>
  </si>
  <si>
    <t>2025년 세출</t>
    <phoneticPr fontId="19" type="noConversion"/>
  </si>
  <si>
    <t>전입금</t>
    <phoneticPr fontId="19" type="noConversion"/>
  </si>
  <si>
    <t>*시설장</t>
    <phoneticPr fontId="19" type="noConversion"/>
  </si>
  <si>
    <t>원</t>
    <phoneticPr fontId="19" type="noConversion"/>
  </si>
  <si>
    <t>×</t>
    <phoneticPr fontId="19" type="noConversion"/>
  </si>
  <si>
    <t>회</t>
    <phoneticPr fontId="19" type="noConversion"/>
  </si>
  <si>
    <t>◎명절상여금</t>
    <phoneticPr fontId="19" type="noConversion"/>
  </si>
  <si>
    <t>*근무복</t>
    <phoneticPr fontId="19" type="noConversion"/>
  </si>
  <si>
    <t>명</t>
    <phoneticPr fontId="19" type="noConversion"/>
  </si>
  <si>
    <t>◎특화프로그램</t>
    <phoneticPr fontId="19" type="noConversion"/>
  </si>
  <si>
    <r>
      <t xml:space="preserve">2. 세입.세출 예산 총액은  </t>
    </r>
    <r>
      <rPr>
        <b/>
        <u/>
        <sz val="12"/>
        <color rgb="FF000000"/>
        <rFont val="굴림"/>
        <family val="3"/>
        <charset val="129"/>
      </rPr>
      <t>266,945,250원</t>
    </r>
    <r>
      <rPr>
        <sz val="12"/>
        <color rgb="FF000000"/>
        <rFont val="굴림"/>
        <family val="3"/>
        <charset val="129"/>
      </rPr>
      <t>으로한다.</t>
    </r>
    <phoneticPr fontId="19" type="noConversion"/>
  </si>
  <si>
    <t>2025년 참좋은노인복지센터(방문요양)  예산 총괄내역서</t>
    <phoneticPr fontId="19" type="noConversion"/>
  </si>
  <si>
    <t>2) 2025년 참좋은노인복지센터(방문요양)  세출 예산 내역</t>
    <phoneticPr fontId="19" type="noConversion"/>
  </si>
  <si>
    <t>1) 2025년 참좋은노인복지센터(방문요양)  예산 예산 내역</t>
    <phoneticPr fontId="19" type="noConversion"/>
  </si>
  <si>
    <t>기타운영비</t>
    <phoneticPr fontId="19" type="noConversion"/>
  </si>
  <si>
    <t xml:space="preserve"> 세입.세출 예산(안)</t>
    <phoneticPr fontId="19" type="noConversion"/>
  </si>
  <si>
    <t>요양수입</t>
    <phoneticPr fontId="19" type="noConversion"/>
  </si>
  <si>
    <t>수입의 86.6% 이상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</si>
</sst>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.00_ "/>
    <numFmt numFmtId="177" formatCode="#,##0.0"/>
    <numFmt numFmtId="178" formatCode="#,##0_ "/>
    <numFmt numFmtId="179" formatCode="#,##0.000"/>
  </numFmts>
  <fonts count="20" x14ac:knownFonts="1">
    <font>
      <sz val="11"/>
      <color rgb="FF000000"/>
      <name val="돋움"/>
    </font>
    <font>
      <sz val="11"/>
      <color rgb="FF000000"/>
      <name val="굴림"/>
      <family val="3"/>
      <charset val="129"/>
    </font>
    <font>
      <b/>
      <sz val="20"/>
      <color rgb="FF000000"/>
      <name val="굴림"/>
      <family val="3"/>
      <charset val="129"/>
    </font>
    <font>
      <sz val="11"/>
      <color rgb="FF000000"/>
      <name val="바탕"/>
      <family val="1"/>
      <charset val="129"/>
    </font>
    <font>
      <b/>
      <sz val="8"/>
      <color rgb="FF000000"/>
      <name val="굴림"/>
      <family val="3"/>
      <charset val="129"/>
    </font>
    <font>
      <sz val="8"/>
      <color rgb="FF000000"/>
      <name val="돋움"/>
      <family val="3"/>
      <charset val="129"/>
    </font>
    <font>
      <b/>
      <sz val="9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9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바탕"/>
      <family val="1"/>
      <charset val="129"/>
    </font>
    <font>
      <b/>
      <sz val="16"/>
      <color rgb="FF000000"/>
      <name val="바탕"/>
      <family val="1"/>
      <charset val="129"/>
    </font>
    <font>
      <b/>
      <sz val="25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20"/>
      <color rgb="FF000000"/>
      <name val="굴림"/>
      <family val="3"/>
      <charset val="129"/>
    </font>
    <font>
      <b/>
      <sz val="11"/>
      <color rgb="FF000000"/>
      <name val="돋움"/>
      <family val="3"/>
      <charset val="129"/>
    </font>
    <font>
      <b/>
      <sz val="16"/>
      <color rgb="FF000000"/>
      <name val="굴림"/>
      <family val="3"/>
      <charset val="129"/>
    </font>
    <font>
      <b/>
      <u/>
      <sz val="12"/>
      <color rgb="FF000000"/>
      <name val="굴림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18" fillId="0" borderId="0">
      <alignment vertical="center"/>
    </xf>
    <xf numFmtId="0" fontId="18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2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" fontId="6" fillId="0" borderId="14" xfId="0" applyNumberFormat="1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3" fontId="7" fillId="0" borderId="16" xfId="0" applyNumberFormat="1" applyFont="1" applyBorder="1">
      <alignment vertical="center"/>
    </xf>
    <xf numFmtId="3" fontId="7" fillId="0" borderId="9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11" xfId="0" applyNumberFormat="1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7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3" fontId="7" fillId="0" borderId="21" xfId="0" applyNumberFormat="1" applyFont="1" applyBorder="1">
      <alignment vertical="center"/>
    </xf>
    <xf numFmtId="0" fontId="14" fillId="0" borderId="0" xfId="0" applyFont="1" applyAlignment="1">
      <alignment horizontal="center"/>
    </xf>
    <xf numFmtId="41" fontId="7" fillId="0" borderId="23" xfId="0" applyNumberFormat="1" applyFont="1" applyBorder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26" xfId="0" applyFont="1" applyBorder="1" applyAlignment="1">
      <alignment horizontal="center" vertical="center"/>
    </xf>
    <xf numFmtId="3" fontId="6" fillId="0" borderId="16" xfId="1" applyNumberFormat="1" applyFont="1" applyBorder="1">
      <alignment vertical="center"/>
    </xf>
    <xf numFmtId="3" fontId="6" fillId="0" borderId="28" xfId="1" applyNumberFormat="1" applyFont="1" applyBorder="1">
      <alignment vertical="center"/>
    </xf>
    <xf numFmtId="3" fontId="6" fillId="0" borderId="29" xfId="1" applyNumberFormat="1" applyFont="1" applyBorder="1">
      <alignment vertical="center"/>
    </xf>
    <xf numFmtId="0" fontId="1" fillId="0" borderId="30" xfId="0" applyFont="1" applyBorder="1">
      <alignment vertical="center"/>
    </xf>
    <xf numFmtId="3" fontId="6" fillId="0" borderId="9" xfId="1" applyNumberFormat="1" applyFont="1" applyBorder="1">
      <alignment vertical="center"/>
    </xf>
    <xf numFmtId="3" fontId="7" fillId="0" borderId="9" xfId="1" applyNumberFormat="1" applyFont="1" applyBorder="1">
      <alignment vertical="center"/>
    </xf>
    <xf numFmtId="3" fontId="7" fillId="0" borderId="33" xfId="0" applyNumberFormat="1" applyFont="1" applyBorder="1">
      <alignment vertical="center"/>
    </xf>
    <xf numFmtId="3" fontId="7" fillId="0" borderId="35" xfId="0" applyNumberFormat="1" applyFont="1" applyBorder="1">
      <alignment vertical="center"/>
    </xf>
    <xf numFmtId="3" fontId="6" fillId="0" borderId="16" xfId="0" applyNumberFormat="1" applyFont="1" applyBorder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1" fillId="0" borderId="35" xfId="0" applyFont="1" applyBorder="1">
      <alignment vertical="center"/>
    </xf>
    <xf numFmtId="0" fontId="1" fillId="0" borderId="16" xfId="0" applyFont="1" applyBorder="1">
      <alignment vertical="center"/>
    </xf>
    <xf numFmtId="0" fontId="7" fillId="0" borderId="39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3" fontId="6" fillId="0" borderId="9" xfId="0" applyNumberFormat="1" applyFont="1" applyBorder="1">
      <alignment vertical="center"/>
    </xf>
    <xf numFmtId="0" fontId="7" fillId="0" borderId="35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6" xfId="0" applyFont="1" applyBorder="1" applyAlignment="1">
      <alignment horizontal="left" vertical="center"/>
    </xf>
    <xf numFmtId="3" fontId="7" fillId="0" borderId="29" xfId="1" applyNumberFormat="1" applyFont="1" applyBorder="1">
      <alignment vertical="center"/>
    </xf>
    <xf numFmtId="3" fontId="6" fillId="0" borderId="33" xfId="1" applyNumberFormat="1" applyFont="1" applyBorder="1">
      <alignment vertical="center"/>
    </xf>
    <xf numFmtId="3" fontId="7" fillId="0" borderId="36" xfId="1" applyNumberFormat="1" applyFont="1" applyBorder="1">
      <alignment vertical="center"/>
    </xf>
    <xf numFmtId="3" fontId="7" fillId="0" borderId="22" xfId="0" applyNumberFormat="1" applyFont="1" applyBorder="1">
      <alignment vertical="center"/>
    </xf>
    <xf numFmtId="0" fontId="1" fillId="0" borderId="41" xfId="0" applyFont="1" applyBorder="1">
      <alignment vertical="center"/>
    </xf>
    <xf numFmtId="3" fontId="7" fillId="0" borderId="31" xfId="1" applyNumberFormat="1" applyFont="1" applyBorder="1">
      <alignment vertical="center"/>
    </xf>
    <xf numFmtId="0" fontId="7" fillId="0" borderId="29" xfId="0" applyFont="1" applyBorder="1" applyAlignment="1">
      <alignment vertical="center" shrinkToFit="1"/>
    </xf>
    <xf numFmtId="3" fontId="7" fillId="0" borderId="10" xfId="1" applyNumberFormat="1" applyFont="1" applyBorder="1">
      <alignment vertical="center"/>
    </xf>
    <xf numFmtId="3" fontId="7" fillId="0" borderId="34" xfId="1" applyNumberFormat="1" applyFont="1" applyBorder="1">
      <alignment vertical="center"/>
    </xf>
    <xf numFmtId="0" fontId="7" fillId="0" borderId="34" xfId="0" applyFont="1" applyBorder="1" applyAlignment="1">
      <alignment vertical="center" shrinkToFit="1"/>
    </xf>
    <xf numFmtId="0" fontId="1" fillId="0" borderId="23" xfId="0" applyFont="1" applyBorder="1">
      <alignment vertical="center"/>
    </xf>
    <xf numFmtId="0" fontId="7" fillId="0" borderId="31" xfId="0" applyFont="1" applyBorder="1" applyAlignment="1">
      <alignment vertical="center" shrinkToFit="1"/>
    </xf>
    <xf numFmtId="0" fontId="1" fillId="0" borderId="32" xfId="0" applyFont="1" applyBorder="1">
      <alignment vertical="center"/>
    </xf>
    <xf numFmtId="0" fontId="7" fillId="0" borderId="31" xfId="0" applyFont="1" applyBorder="1" applyAlignment="1">
      <alignment vertical="center" wrapText="1" shrinkToFit="1"/>
    </xf>
    <xf numFmtId="0" fontId="7" fillId="0" borderId="47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49" xfId="0" applyFont="1" applyBorder="1" applyAlignment="1">
      <alignment horizontal="center" vertical="center"/>
    </xf>
    <xf numFmtId="41" fontId="7" fillId="0" borderId="22" xfId="1" applyFont="1" applyBorder="1">
      <alignment vertical="center"/>
    </xf>
    <xf numFmtId="3" fontId="7" fillId="0" borderId="28" xfId="1" applyNumberFormat="1" applyFont="1" applyBorder="1">
      <alignment vertical="center"/>
    </xf>
    <xf numFmtId="3" fontId="7" fillId="0" borderId="5" xfId="1" applyNumberFormat="1" applyFont="1" applyBorder="1">
      <alignment vertical="center"/>
    </xf>
    <xf numFmtId="3" fontId="6" fillId="0" borderId="10" xfId="1" applyNumberFormat="1" applyFont="1" applyBorder="1">
      <alignment vertical="center"/>
    </xf>
    <xf numFmtId="3" fontId="7" fillId="0" borderId="38" xfId="0" applyNumberFormat="1" applyFont="1" applyBorder="1">
      <alignment vertical="center"/>
    </xf>
    <xf numFmtId="0" fontId="1" fillId="0" borderId="50" xfId="0" applyFont="1" applyBorder="1">
      <alignment vertical="center"/>
    </xf>
    <xf numFmtId="0" fontId="1" fillId="0" borderId="37" xfId="0" applyFont="1" applyBorder="1">
      <alignment vertical="center"/>
    </xf>
    <xf numFmtId="3" fontId="7" fillId="0" borderId="23" xfId="0" applyNumberFormat="1" applyFont="1" applyBorder="1">
      <alignment vertical="center"/>
    </xf>
    <xf numFmtId="0" fontId="1" fillId="0" borderId="38" xfId="0" applyFont="1" applyBorder="1">
      <alignment vertical="center"/>
    </xf>
    <xf numFmtId="178" fontId="7" fillId="0" borderId="32" xfId="0" applyNumberFormat="1" applyFont="1" applyBorder="1">
      <alignment vertical="center"/>
    </xf>
    <xf numFmtId="3" fontId="6" fillId="0" borderId="5" xfId="1" applyNumberFormat="1" applyFont="1" applyBorder="1">
      <alignment vertical="center"/>
    </xf>
    <xf numFmtId="3" fontId="6" fillId="0" borderId="31" xfId="1" applyNumberFormat="1" applyFont="1" applyBorder="1">
      <alignment vertical="center"/>
    </xf>
    <xf numFmtId="3" fontId="1" fillId="0" borderId="0" xfId="0" applyNumberFormat="1" applyFont="1">
      <alignment vertical="center"/>
    </xf>
    <xf numFmtId="176" fontId="7" fillId="0" borderId="29" xfId="1" applyNumberFormat="1" applyFont="1" applyBorder="1">
      <alignment vertical="center"/>
    </xf>
    <xf numFmtId="41" fontId="18" fillId="0" borderId="0" xfId="1">
      <alignment vertical="center"/>
    </xf>
    <xf numFmtId="9" fontId="18" fillId="0" borderId="0" xfId="1" applyNumberFormat="1">
      <alignment vertical="center"/>
    </xf>
    <xf numFmtId="177" fontId="7" fillId="0" borderId="34" xfId="1" applyNumberFormat="1" applyFont="1" applyBorder="1">
      <alignment vertical="center"/>
    </xf>
    <xf numFmtId="0" fontId="1" fillId="0" borderId="22" xfId="0" applyFont="1" applyBorder="1">
      <alignment vertical="center"/>
    </xf>
    <xf numFmtId="178" fontId="7" fillId="0" borderId="23" xfId="0" applyNumberFormat="1" applyFont="1" applyBorder="1">
      <alignment vertical="center"/>
    </xf>
    <xf numFmtId="41" fontId="7" fillId="0" borderId="32" xfId="1" applyFont="1" applyBorder="1">
      <alignment vertical="center"/>
    </xf>
    <xf numFmtId="41" fontId="7" fillId="0" borderId="38" xfId="1" applyFont="1" applyBorder="1">
      <alignment vertical="center"/>
    </xf>
    <xf numFmtId="0" fontId="15" fillId="0" borderId="0" xfId="0" applyFont="1">
      <alignment vertical="center"/>
    </xf>
    <xf numFmtId="177" fontId="7" fillId="0" borderId="0" xfId="1" applyNumberFormat="1" applyFont="1">
      <alignment vertical="center"/>
    </xf>
    <xf numFmtId="3" fontId="7" fillId="0" borderId="0" xfId="1" applyNumberFormat="1" applyFont="1">
      <alignment vertical="center"/>
    </xf>
    <xf numFmtId="0" fontId="7" fillId="0" borderId="0" xfId="0" applyFont="1" applyAlignment="1">
      <alignment vertical="center" shrinkToFit="1"/>
    </xf>
    <xf numFmtId="3" fontId="7" fillId="0" borderId="40" xfId="1" applyNumberFormat="1" applyFont="1" applyBorder="1">
      <alignment vertical="center"/>
    </xf>
    <xf numFmtId="3" fontId="7" fillId="0" borderId="43" xfId="1" applyNumberFormat="1" applyFont="1" applyBorder="1">
      <alignment vertical="center"/>
    </xf>
    <xf numFmtId="0" fontId="7" fillId="0" borderId="43" xfId="0" applyFont="1" applyBorder="1" applyAlignment="1">
      <alignment vertical="center" shrinkToFit="1"/>
    </xf>
    <xf numFmtId="3" fontId="7" fillId="0" borderId="46" xfId="0" applyNumberFormat="1" applyFont="1" applyBorder="1">
      <alignment vertical="center"/>
    </xf>
    <xf numFmtId="179" fontId="7" fillId="0" borderId="0" xfId="1" applyNumberFormat="1" applyFont="1">
      <alignment vertical="center"/>
    </xf>
    <xf numFmtId="0" fontId="7" fillId="0" borderId="0" xfId="0" applyFont="1" applyAlignment="1">
      <alignment horizontal="left" vertical="center"/>
    </xf>
    <xf numFmtId="3" fontId="0" fillId="0" borderId="0" xfId="0" applyNumberFormat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" fontId="7" fillId="0" borderId="32" xfId="0" applyNumberFormat="1" applyFont="1" applyBorder="1">
      <alignment vertical="center"/>
    </xf>
    <xf numFmtId="0" fontId="7" fillId="0" borderId="32" xfId="0" applyFont="1" applyBorder="1">
      <alignment vertical="center"/>
    </xf>
    <xf numFmtId="41" fontId="7" fillId="0" borderId="23" xfId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64" xfId="0" applyNumberFormat="1" applyFont="1" applyBorder="1">
      <alignment vertical="center"/>
    </xf>
    <xf numFmtId="41" fontId="7" fillId="0" borderId="32" xfId="0" applyNumberFormat="1" applyFont="1" applyBorder="1">
      <alignment vertical="center"/>
    </xf>
    <xf numFmtId="0" fontId="7" fillId="0" borderId="6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3" fontId="7" fillId="0" borderId="17" xfId="0" applyNumberFormat="1" applyFont="1" applyBorder="1">
      <alignment vertical="center"/>
    </xf>
    <xf numFmtId="3" fontId="7" fillId="0" borderId="67" xfId="1" applyNumberFormat="1" applyFont="1" applyBorder="1">
      <alignment vertical="center"/>
    </xf>
    <xf numFmtId="3" fontId="7" fillId="0" borderId="68" xfId="1" applyNumberFormat="1" applyFont="1" applyBorder="1">
      <alignment vertical="center"/>
    </xf>
    <xf numFmtId="0" fontId="7" fillId="0" borderId="68" xfId="0" applyFont="1" applyBorder="1" applyAlignment="1">
      <alignment vertical="center" shrinkToFit="1"/>
    </xf>
    <xf numFmtId="41" fontId="8" fillId="0" borderId="69" xfId="1" applyFont="1" applyBorder="1">
      <alignment vertical="center"/>
    </xf>
    <xf numFmtId="176" fontId="7" fillId="0" borderId="0" xfId="1" applyNumberFormat="1" applyFont="1">
      <alignment vertical="center"/>
    </xf>
    <xf numFmtId="0" fontId="7" fillId="0" borderId="45" xfId="0" applyFont="1" applyBorder="1" applyAlignment="1">
      <alignment horizontal="center" vertical="center"/>
    </xf>
    <xf numFmtId="0" fontId="1" fillId="0" borderId="33" xfId="0" applyFont="1" applyBorder="1">
      <alignment vertical="center"/>
    </xf>
    <xf numFmtId="176" fontId="7" fillId="0" borderId="34" xfId="1" applyNumberFormat="1" applyFont="1" applyBorder="1">
      <alignment vertical="center"/>
    </xf>
    <xf numFmtId="0" fontId="1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7" fillId="0" borderId="43" xfId="0" applyFont="1" applyBorder="1" applyAlignment="1">
      <alignment horizontal="right" vertical="center"/>
    </xf>
    <xf numFmtId="0" fontId="1" fillId="0" borderId="43" xfId="0" applyFont="1" applyBorder="1">
      <alignment vertical="center"/>
    </xf>
    <xf numFmtId="0" fontId="1" fillId="0" borderId="46" xfId="0" applyFont="1" applyBorder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" fillId="0" borderId="50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1" fillId="0" borderId="62" xfId="0" applyFont="1" applyBorder="1">
      <alignment vertical="center"/>
    </xf>
    <xf numFmtId="0" fontId="7" fillId="0" borderId="6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22" xfId="0" applyFont="1" applyBorder="1">
      <alignment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" fontId="7" fillId="0" borderId="0" xfId="1" quotePrefix="1" applyNumberFormat="1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41" fontId="1" fillId="0" borderId="0" xfId="0" applyNumberFormat="1" applyFont="1">
      <alignment vertical="center"/>
    </xf>
    <xf numFmtId="43" fontId="1" fillId="0" borderId="0" xfId="0" applyNumberFormat="1" applyFont="1">
      <alignment vertical="center"/>
    </xf>
  </cellXfs>
  <cellStyles count="3">
    <cellStyle name="쉼표 [0]" xfId="1" builtinId="6"/>
    <cellStyle name="표준" xfId="0" builtinId="0"/>
    <cellStyle name="표준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4"/>
  <sheetViews>
    <sheetView view="pageBreakPreview" zoomScale="80" zoomScaleNormal="100" zoomScaleSheetLayoutView="80" workbookViewId="0">
      <selection activeCell="A5" sqref="A5"/>
    </sheetView>
  </sheetViews>
  <sheetFormatPr defaultColWidth="8.88671875" defaultRowHeight="13.5" x14ac:dyDescent="0.15"/>
  <cols>
    <col min="1" max="1" width="121.44140625" customWidth="1"/>
  </cols>
  <sheetData>
    <row r="1" spans="1:1" ht="84.75" customHeight="1" x14ac:dyDescent="0.15">
      <c r="A1" s="1"/>
    </row>
    <row r="2" spans="1:1" ht="30" customHeight="1" x14ac:dyDescent="0.15">
      <c r="A2" s="28" t="s">
        <v>125</v>
      </c>
    </row>
    <row r="3" spans="1:1" ht="30" customHeight="1" x14ac:dyDescent="0.4">
      <c r="A3" s="29" t="s">
        <v>144</v>
      </c>
    </row>
    <row r="4" spans="1:1" ht="30" customHeight="1" x14ac:dyDescent="0.15">
      <c r="A4" s="2"/>
    </row>
    <row r="5" spans="1:1" ht="30" customHeight="1" x14ac:dyDescent="0.15">
      <c r="A5" s="2"/>
    </row>
    <row r="6" spans="1:1" ht="231" customHeight="1" x14ac:dyDescent="0.3">
      <c r="A6" s="41" t="s">
        <v>126</v>
      </c>
    </row>
    <row r="7" spans="1:1" ht="217.5" customHeight="1" x14ac:dyDescent="0.15">
      <c r="A7" s="2"/>
    </row>
    <row r="8" spans="1:1" ht="30" customHeight="1" x14ac:dyDescent="0.15">
      <c r="A8" s="3" t="s">
        <v>7</v>
      </c>
    </row>
    <row r="9" spans="1:1" ht="30" customHeight="1" x14ac:dyDescent="0.15">
      <c r="A9" s="4" t="s">
        <v>127</v>
      </c>
    </row>
    <row r="10" spans="1:1" x14ac:dyDescent="0.15">
      <c r="A10" s="1"/>
    </row>
    <row r="11" spans="1:1" ht="32.25" x14ac:dyDescent="0.15">
      <c r="A11" s="28"/>
    </row>
    <row r="12" spans="1:1" x14ac:dyDescent="0.15">
      <c r="A12" s="5"/>
    </row>
    <row r="13" spans="1:1" x14ac:dyDescent="0.15">
      <c r="A13" s="5"/>
    </row>
    <row r="14" spans="1:1" x14ac:dyDescent="0.15">
      <c r="A14" s="5"/>
    </row>
  </sheetData>
  <phoneticPr fontId="19" type="noConversion"/>
  <pageMargins left="0.78740157480314965" right="0.78740157480314965" top="0.98425196850393704" bottom="0.98425196850393704" header="0.51181102362204722" footer="0.51181102362204722"/>
  <pageSetup paperSize="9" scale="80" firstPageNumber="5" orientation="portrait" useFirstPageNumber="1" r:id="rId1"/>
  <rowBreaks count="1" manualBreakCount="1">
    <brk id="13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0"/>
  <sheetViews>
    <sheetView zoomScaleNormal="100" zoomScaleSheetLayoutView="100" workbookViewId="0">
      <selection activeCell="A13" sqref="A13"/>
    </sheetView>
  </sheetViews>
  <sheetFormatPr defaultColWidth="8.88671875" defaultRowHeight="13.5" x14ac:dyDescent="0.15"/>
  <cols>
    <col min="1" max="1" width="71.77734375" customWidth="1"/>
  </cols>
  <sheetData>
    <row r="1" spans="1:1" ht="30" customHeight="1" x14ac:dyDescent="0.3">
      <c r="A1" s="34" t="s">
        <v>23</v>
      </c>
    </row>
    <row r="2" spans="1:1" ht="30" customHeight="1" x14ac:dyDescent="0.15">
      <c r="A2" s="35"/>
    </row>
    <row r="3" spans="1:1" ht="30" customHeight="1" x14ac:dyDescent="0.15">
      <c r="A3" s="36" t="s">
        <v>128</v>
      </c>
    </row>
    <row r="4" spans="1:1" ht="30" customHeight="1" x14ac:dyDescent="0.15">
      <c r="A4" s="36"/>
    </row>
    <row r="5" spans="1:1" ht="30" customHeight="1" x14ac:dyDescent="0.15">
      <c r="A5" s="36" t="s">
        <v>139</v>
      </c>
    </row>
    <row r="6" spans="1:1" ht="30" customHeight="1" x14ac:dyDescent="0.15">
      <c r="A6" s="36"/>
    </row>
    <row r="7" spans="1:1" ht="30" customHeight="1" x14ac:dyDescent="0.15">
      <c r="A7" s="36" t="s">
        <v>70</v>
      </c>
    </row>
    <row r="8" spans="1:1" ht="30" customHeight="1" x14ac:dyDescent="0.15">
      <c r="A8" s="36"/>
    </row>
    <row r="9" spans="1:1" ht="30" customHeight="1" x14ac:dyDescent="0.15">
      <c r="A9" s="36" t="s">
        <v>0</v>
      </c>
    </row>
    <row r="10" spans="1:1" ht="30" customHeight="1" x14ac:dyDescent="0.15">
      <c r="A10" s="36"/>
    </row>
    <row r="11" spans="1:1" ht="30" customHeight="1" x14ac:dyDescent="0.15">
      <c r="A11" s="36" t="s">
        <v>11</v>
      </c>
    </row>
    <row r="12" spans="1:1" ht="30" customHeight="1" x14ac:dyDescent="0.15">
      <c r="A12" s="36"/>
    </row>
    <row r="13" spans="1:1" ht="30" customHeight="1" x14ac:dyDescent="0.15">
      <c r="A13" s="36" t="s">
        <v>10</v>
      </c>
    </row>
    <row r="14" spans="1:1" ht="30" customHeight="1" x14ac:dyDescent="0.15">
      <c r="A14" s="36" t="s">
        <v>1</v>
      </c>
    </row>
    <row r="15" spans="1:1" ht="30" customHeight="1" x14ac:dyDescent="0.15">
      <c r="A15" s="36"/>
    </row>
    <row r="16" spans="1:1" ht="30" customHeight="1" x14ac:dyDescent="0.15">
      <c r="A16" s="36" t="s">
        <v>12</v>
      </c>
    </row>
    <row r="17" spans="1:1" ht="30" customHeight="1" x14ac:dyDescent="0.15">
      <c r="A17" s="35" t="s">
        <v>2</v>
      </c>
    </row>
    <row r="18" spans="1:1" ht="14.25" x14ac:dyDescent="0.15">
      <c r="A18" s="24"/>
    </row>
    <row r="19" spans="1:1" ht="14.25" x14ac:dyDescent="0.15">
      <c r="A19" s="25"/>
    </row>
    <row r="20" spans="1:1" ht="20.25" x14ac:dyDescent="0.25">
      <c r="A20" s="26"/>
    </row>
  </sheetData>
  <phoneticPr fontId="19" type="noConversion"/>
  <pageMargins left="0.78740157480314965" right="0.78740157480314965" top="0.98425196850393704" bottom="0.98425196850393704" header="0.51181102362204722" footer="0.51181102362204722"/>
  <pageSetup paperSize="9" firstPageNumber="5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25"/>
  <sheetViews>
    <sheetView view="pageBreakPreview" zoomScaleNormal="100" zoomScaleSheetLayoutView="100" workbookViewId="0">
      <selection activeCell="D6" sqref="D6"/>
    </sheetView>
  </sheetViews>
  <sheetFormatPr defaultColWidth="8.88671875" defaultRowHeight="13.5" x14ac:dyDescent="0.15"/>
  <cols>
    <col min="1" max="3" width="22.77734375" style="7" customWidth="1"/>
    <col min="6" max="6" width="9.6640625" bestFit="1" customWidth="1"/>
  </cols>
  <sheetData>
    <row r="1" spans="1:5" ht="39" customHeight="1" x14ac:dyDescent="0.15">
      <c r="A1" s="144" t="s">
        <v>140</v>
      </c>
      <c r="B1" s="145"/>
      <c r="C1" s="145"/>
    </row>
    <row r="2" spans="1:5" ht="19.5" customHeight="1" x14ac:dyDescent="0.15">
      <c r="A2" s="6"/>
      <c r="B2" s="6"/>
      <c r="C2" s="22" t="s">
        <v>21</v>
      </c>
    </row>
    <row r="3" spans="1:5" ht="21" customHeight="1" x14ac:dyDescent="0.15">
      <c r="A3" s="146" t="s">
        <v>97</v>
      </c>
      <c r="B3" s="147"/>
      <c r="C3" s="148"/>
    </row>
    <row r="4" spans="1:5" ht="21" customHeight="1" thickBot="1" x14ac:dyDescent="0.2">
      <c r="A4" s="8" t="s">
        <v>43</v>
      </c>
      <c r="B4" s="9" t="s">
        <v>45</v>
      </c>
      <c r="C4" s="10" t="s">
        <v>124</v>
      </c>
    </row>
    <row r="5" spans="1:5" ht="21" customHeight="1" thickTop="1" x14ac:dyDescent="0.15">
      <c r="A5" s="149" t="s">
        <v>24</v>
      </c>
      <c r="B5" s="150"/>
      <c r="C5" s="17">
        <f>SUM(C6:C11)</f>
        <v>266945250</v>
      </c>
    </row>
    <row r="6" spans="1:5" ht="21" customHeight="1" x14ac:dyDescent="0.15">
      <c r="A6" s="27" t="s">
        <v>71</v>
      </c>
      <c r="B6" s="11" t="s">
        <v>71</v>
      </c>
      <c r="C6" s="130">
        <f>'세입예산 (참좋은방문)'!D6</f>
        <v>31701750</v>
      </c>
    </row>
    <row r="7" spans="1:5" ht="21" customHeight="1" x14ac:dyDescent="0.15">
      <c r="A7" s="12" t="s">
        <v>84</v>
      </c>
      <c r="B7" s="11" t="s">
        <v>84</v>
      </c>
      <c r="C7" s="130">
        <f>'세입예산 (참좋은방문)'!D11</f>
        <v>184243500</v>
      </c>
    </row>
    <row r="8" spans="1:5" ht="21" customHeight="1" x14ac:dyDescent="0.15">
      <c r="A8" s="12" t="s">
        <v>94</v>
      </c>
      <c r="B8" s="11" t="s">
        <v>94</v>
      </c>
      <c r="C8" s="131">
        <v>0</v>
      </c>
    </row>
    <row r="9" spans="1:5" ht="21" customHeight="1" x14ac:dyDescent="0.15">
      <c r="A9" s="12" t="s">
        <v>41</v>
      </c>
      <c r="B9" s="11" t="s">
        <v>41</v>
      </c>
      <c r="C9" s="131">
        <f>'세입예산 (참좋은방문)'!D19</f>
        <v>50000000</v>
      </c>
    </row>
    <row r="10" spans="1:5" ht="21" customHeight="1" x14ac:dyDescent="0.15">
      <c r="A10" s="13" t="s">
        <v>68</v>
      </c>
      <c r="B10" s="14" t="s">
        <v>68</v>
      </c>
      <c r="C10" s="131">
        <v>0</v>
      </c>
    </row>
    <row r="11" spans="1:5" ht="21" customHeight="1" x14ac:dyDescent="0.15">
      <c r="A11" s="37" t="s">
        <v>47</v>
      </c>
      <c r="B11" s="38" t="s">
        <v>47</v>
      </c>
      <c r="C11" s="23">
        <f>'세입예산 (참좋은방문)'!D24</f>
        <v>1000000</v>
      </c>
    </row>
    <row r="12" spans="1:5" ht="21" customHeight="1" x14ac:dyDescent="0.15">
      <c r="A12" s="31"/>
      <c r="B12" s="31"/>
      <c r="C12" s="32"/>
    </row>
    <row r="13" spans="1:5" ht="21" customHeight="1" x14ac:dyDescent="0.15">
      <c r="A13" s="33"/>
      <c r="B13" s="33"/>
      <c r="C13" s="21" t="s">
        <v>21</v>
      </c>
    </row>
    <row r="14" spans="1:5" ht="21" customHeight="1" x14ac:dyDescent="0.15">
      <c r="A14" s="146" t="s">
        <v>96</v>
      </c>
      <c r="B14" s="147"/>
      <c r="C14" s="148"/>
    </row>
    <row r="15" spans="1:5" ht="21" customHeight="1" thickBot="1" x14ac:dyDescent="0.2">
      <c r="A15" s="8" t="s">
        <v>43</v>
      </c>
      <c r="B15" s="9" t="s">
        <v>45</v>
      </c>
      <c r="C15" s="10" t="s">
        <v>129</v>
      </c>
    </row>
    <row r="16" spans="1:5" ht="21" customHeight="1" thickTop="1" x14ac:dyDescent="0.15">
      <c r="A16" s="15" t="s">
        <v>27</v>
      </c>
      <c r="B16" s="16"/>
      <c r="C16" s="17">
        <f>SUM(C17:C25)</f>
        <v>266945250</v>
      </c>
      <c r="E16" s="117"/>
    </row>
    <row r="17" spans="1:6" ht="21" customHeight="1" x14ac:dyDescent="0.15">
      <c r="A17" s="151" t="s">
        <v>50</v>
      </c>
      <c r="B17" s="18" t="s">
        <v>30</v>
      </c>
      <c r="C17" s="40">
        <f>'세출예산 (참좋은방문)'!D7</f>
        <v>241273440</v>
      </c>
      <c r="F17" s="117"/>
    </row>
    <row r="18" spans="1:6" ht="21" customHeight="1" x14ac:dyDescent="0.15">
      <c r="A18" s="151"/>
      <c r="B18" s="18" t="s">
        <v>81</v>
      </c>
      <c r="C18" s="40">
        <f>'세출예산 (참좋은방문)'!D31</f>
        <v>1200000</v>
      </c>
    </row>
    <row r="19" spans="1:6" ht="21" customHeight="1" x14ac:dyDescent="0.15">
      <c r="A19" s="151"/>
      <c r="B19" s="18" t="s">
        <v>18</v>
      </c>
      <c r="C19" s="40">
        <v>15340000</v>
      </c>
    </row>
    <row r="20" spans="1:6" ht="21" customHeight="1" x14ac:dyDescent="0.15">
      <c r="A20" s="12" t="s">
        <v>76</v>
      </c>
      <c r="B20" s="11" t="s">
        <v>22</v>
      </c>
      <c r="C20" s="40">
        <v>2100000</v>
      </c>
    </row>
    <row r="21" spans="1:6" ht="24" customHeight="1" x14ac:dyDescent="0.15">
      <c r="A21" s="12" t="s">
        <v>66</v>
      </c>
      <c r="B21" s="39" t="s">
        <v>38</v>
      </c>
      <c r="C21" s="130">
        <f>'세출예산 (참좋은방문)'!D61</f>
        <v>4500000</v>
      </c>
    </row>
    <row r="22" spans="1:6" ht="21" customHeight="1" x14ac:dyDescent="0.15">
      <c r="A22" s="12" t="s">
        <v>52</v>
      </c>
      <c r="B22" s="11" t="s">
        <v>52</v>
      </c>
      <c r="C22" s="130">
        <v>0</v>
      </c>
    </row>
    <row r="23" spans="1:6" ht="21" customHeight="1" x14ac:dyDescent="0.15">
      <c r="A23" s="12" t="s">
        <v>44</v>
      </c>
      <c r="B23" s="11" t="s">
        <v>44</v>
      </c>
      <c r="C23" s="130">
        <f>'세출예산 (참좋은방문)'!D68</f>
        <v>31810</v>
      </c>
    </row>
    <row r="24" spans="1:6" ht="21" customHeight="1" x14ac:dyDescent="0.15">
      <c r="A24" s="30" t="s">
        <v>55</v>
      </c>
      <c r="B24" s="14" t="s">
        <v>55</v>
      </c>
      <c r="C24" s="130">
        <f>'세출예산 (참좋은방문)'!D72</f>
        <v>2500000</v>
      </c>
    </row>
    <row r="25" spans="1:6" ht="27" customHeight="1" x14ac:dyDescent="0.15">
      <c r="A25" s="44" t="s">
        <v>13</v>
      </c>
      <c r="B25" s="43" t="s">
        <v>14</v>
      </c>
      <c r="C25" s="23">
        <v>0</v>
      </c>
    </row>
  </sheetData>
  <mergeCells count="5">
    <mergeCell ref="A1:C1"/>
    <mergeCell ref="A3:C3"/>
    <mergeCell ref="A5:B5"/>
    <mergeCell ref="A14:C14"/>
    <mergeCell ref="A17:A19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firstPageNumber="5" orientation="portrait" useFirstPageNumber="1" r:id="rId1"/>
  <headerFooter>
    <oddFooter xml:space="preserve">&amp;R&amp;"맑은 고딕,보통"&amp;9참좋은노인복지센터(2024. 12. 6.)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7"/>
  <sheetViews>
    <sheetView showGridLines="0" tabSelected="1" view="pageBreakPreview" zoomScaleNormal="100" zoomScaleSheetLayoutView="100" workbookViewId="0">
      <selection activeCell="P29" sqref="P29"/>
    </sheetView>
  </sheetViews>
  <sheetFormatPr defaultColWidth="8.88671875" defaultRowHeight="13.5" x14ac:dyDescent="0.15"/>
  <cols>
    <col min="1" max="3" width="14.77734375" customWidth="1"/>
    <col min="4" max="4" width="22.109375" customWidth="1"/>
    <col min="5" max="5" width="25" customWidth="1"/>
    <col min="6" max="6" width="8.33203125" customWidth="1"/>
    <col min="7" max="7" width="3.21875" customWidth="1"/>
    <col min="8" max="8" width="2.109375" customWidth="1"/>
    <col min="9" max="9" width="6" customWidth="1"/>
    <col min="10" max="11" width="1.88671875" customWidth="1"/>
    <col min="12" max="12" width="3.109375" customWidth="1"/>
    <col min="13" max="13" width="3.33203125" customWidth="1"/>
    <col min="14" max="14" width="15.5546875" customWidth="1"/>
    <col min="15" max="15" width="10.109375" bestFit="1" customWidth="1"/>
    <col min="16" max="16" width="13.77734375" bestFit="1" customWidth="1"/>
    <col min="17" max="17" width="10.44140625" bestFit="1" customWidth="1"/>
    <col min="19" max="19" width="9.88671875" style="100" bestFit="1" customWidth="1"/>
  </cols>
  <sheetData>
    <row r="1" spans="1:19" s="45" customFormat="1" ht="20.100000000000001" customHeight="1" x14ac:dyDescent="0.15">
      <c r="A1" s="159" t="s">
        <v>142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91"/>
      <c r="S1" s="100"/>
    </row>
    <row r="2" spans="1:19" s="45" customFormat="1" ht="20.100000000000001" customHeight="1" x14ac:dyDescent="0.15">
      <c r="A2" s="92"/>
      <c r="I2" s="161" t="s">
        <v>98</v>
      </c>
      <c r="J2" s="162"/>
      <c r="K2" s="162"/>
      <c r="L2" s="162"/>
      <c r="M2" s="162"/>
      <c r="N2" s="163"/>
      <c r="S2" s="100"/>
    </row>
    <row r="3" spans="1:19" s="45" customFormat="1" ht="20.100000000000001" customHeight="1" x14ac:dyDescent="0.15">
      <c r="A3" s="164" t="s">
        <v>67</v>
      </c>
      <c r="B3" s="165"/>
      <c r="C3" s="147"/>
      <c r="D3" s="166" t="s">
        <v>99</v>
      </c>
      <c r="E3" s="168" t="s">
        <v>78</v>
      </c>
      <c r="F3" s="169"/>
      <c r="G3" s="169"/>
      <c r="H3" s="169"/>
      <c r="I3" s="169"/>
      <c r="J3" s="169"/>
      <c r="K3" s="169"/>
      <c r="L3" s="169"/>
      <c r="M3" s="169"/>
      <c r="N3" s="170"/>
      <c r="S3" s="100"/>
    </row>
    <row r="4" spans="1:19" s="45" customFormat="1" ht="20.100000000000001" customHeight="1" thickBot="1" x14ac:dyDescent="0.2">
      <c r="A4" s="8" t="s">
        <v>59</v>
      </c>
      <c r="B4" s="46" t="s">
        <v>54</v>
      </c>
      <c r="C4" s="46" t="s">
        <v>56</v>
      </c>
      <c r="D4" s="167"/>
      <c r="E4" s="171"/>
      <c r="F4" s="172"/>
      <c r="G4" s="172"/>
      <c r="H4" s="172"/>
      <c r="I4" s="172"/>
      <c r="J4" s="172"/>
      <c r="K4" s="172"/>
      <c r="L4" s="172"/>
      <c r="M4" s="172"/>
      <c r="N4" s="173"/>
      <c r="P4" s="98"/>
      <c r="S4" s="100"/>
    </row>
    <row r="5" spans="1:19" s="45" customFormat="1" ht="20.100000000000001" customHeight="1" thickTop="1" x14ac:dyDescent="0.15">
      <c r="A5" s="149" t="s">
        <v>64</v>
      </c>
      <c r="B5" s="174"/>
      <c r="C5" s="175"/>
      <c r="D5" s="47">
        <f>D6+D11+D22+D24+D19</f>
        <v>266945250</v>
      </c>
      <c r="E5" s="48"/>
      <c r="F5" s="49"/>
      <c r="G5" s="49"/>
      <c r="H5" s="49"/>
      <c r="I5" s="49"/>
      <c r="J5" s="49"/>
      <c r="K5" s="49"/>
      <c r="L5" s="49"/>
      <c r="M5" s="75"/>
      <c r="N5" s="50"/>
      <c r="P5" s="98">
        <f>D6+D11+D18+D22+D24</f>
        <v>266945250</v>
      </c>
      <c r="S5" s="100"/>
    </row>
    <row r="6" spans="1:19" s="45" customFormat="1" ht="20.100000000000001" customHeight="1" x14ac:dyDescent="0.15">
      <c r="A6" s="154" t="s">
        <v>6</v>
      </c>
      <c r="B6" s="176"/>
      <c r="C6" s="156"/>
      <c r="D6" s="51">
        <f>D7</f>
        <v>31701750</v>
      </c>
      <c r="E6" s="88"/>
      <c r="F6" s="74"/>
      <c r="G6" s="74"/>
      <c r="H6" s="74"/>
      <c r="I6" s="74"/>
      <c r="J6" s="74"/>
      <c r="K6" s="74"/>
      <c r="L6" s="74"/>
      <c r="M6" s="80"/>
      <c r="N6" s="81"/>
      <c r="S6" s="100"/>
    </row>
    <row r="7" spans="1:19" s="45" customFormat="1" ht="20.100000000000001" customHeight="1" x14ac:dyDescent="0.15">
      <c r="A7" s="177"/>
      <c r="B7" s="178" t="s">
        <v>28</v>
      </c>
      <c r="C7" s="156"/>
      <c r="D7" s="52">
        <f>D8</f>
        <v>31701750</v>
      </c>
      <c r="E7" s="88"/>
      <c r="F7" s="74"/>
      <c r="G7" s="74"/>
      <c r="H7" s="74"/>
      <c r="I7" s="74"/>
      <c r="J7" s="74"/>
      <c r="K7" s="74"/>
      <c r="L7" s="74"/>
      <c r="M7" s="80"/>
      <c r="N7" s="81"/>
      <c r="S7" s="100"/>
    </row>
    <row r="8" spans="1:19" s="45" customFormat="1" ht="20.100000000000001" customHeight="1" x14ac:dyDescent="0.15">
      <c r="A8" s="177"/>
      <c r="B8" s="179"/>
      <c r="C8" s="123" t="s">
        <v>79</v>
      </c>
      <c r="D8" s="53">
        <f>N9+N10</f>
        <v>31701750</v>
      </c>
      <c r="E8" s="76" t="s">
        <v>19</v>
      </c>
      <c r="F8" s="77"/>
      <c r="G8" s="77"/>
      <c r="H8" s="77"/>
      <c r="I8" s="77"/>
      <c r="J8" s="77"/>
      <c r="K8" s="77"/>
      <c r="L8" s="77"/>
      <c r="M8" s="78"/>
      <c r="N8" s="79"/>
      <c r="S8" s="100"/>
    </row>
    <row r="9" spans="1:19" s="45" customFormat="1" ht="20.100000000000001" customHeight="1" x14ac:dyDescent="0.15">
      <c r="A9" s="177"/>
      <c r="B9" s="179"/>
      <c r="C9" s="122"/>
      <c r="D9" s="60"/>
      <c r="E9" s="71" t="s">
        <v>100</v>
      </c>
      <c r="F9" s="109">
        <v>222855</v>
      </c>
      <c r="G9" s="109" t="s">
        <v>48</v>
      </c>
      <c r="H9" s="109" t="s">
        <v>57</v>
      </c>
      <c r="I9" s="109">
        <v>5</v>
      </c>
      <c r="J9" s="109" t="s">
        <v>46</v>
      </c>
      <c r="K9" s="109" t="s">
        <v>60</v>
      </c>
      <c r="L9" s="109">
        <v>10</v>
      </c>
      <c r="M9" s="110" t="s">
        <v>63</v>
      </c>
      <c r="N9" s="72">
        <f t="shared" ref="N9" si="0">F9*I9*L9</f>
        <v>11142750</v>
      </c>
      <c r="P9" s="45" t="s">
        <v>5</v>
      </c>
      <c r="S9" s="101"/>
    </row>
    <row r="10" spans="1:19" s="45" customFormat="1" ht="20.100000000000001" customHeight="1" x14ac:dyDescent="0.15">
      <c r="A10" s="177"/>
      <c r="B10" s="179"/>
      <c r="C10" s="122"/>
      <c r="D10" s="54"/>
      <c r="E10" s="71" t="s">
        <v>101</v>
      </c>
      <c r="F10" s="109">
        <v>205590</v>
      </c>
      <c r="G10" s="109" t="s">
        <v>48</v>
      </c>
      <c r="H10" s="109" t="s">
        <v>57</v>
      </c>
      <c r="I10" s="109">
        <v>10</v>
      </c>
      <c r="J10" s="109" t="s">
        <v>46</v>
      </c>
      <c r="K10" s="109" t="s">
        <v>60</v>
      </c>
      <c r="L10" s="109">
        <v>10</v>
      </c>
      <c r="M10" s="110" t="s">
        <v>63</v>
      </c>
      <c r="N10" s="72">
        <f t="shared" ref="N10" si="1">F10*I10*L10</f>
        <v>20559000</v>
      </c>
      <c r="S10" s="101"/>
    </row>
    <row r="11" spans="1:19" s="45" customFormat="1" ht="20.100000000000001" customHeight="1" x14ac:dyDescent="0.15">
      <c r="A11" s="155" t="s">
        <v>84</v>
      </c>
      <c r="B11" s="151"/>
      <c r="C11" s="151"/>
      <c r="D11" s="65">
        <f>D12</f>
        <v>184243500</v>
      </c>
      <c r="E11" s="88"/>
      <c r="F11" s="74"/>
      <c r="G11" s="74"/>
      <c r="H11" s="74"/>
      <c r="I11" s="74"/>
      <c r="J11" s="74"/>
      <c r="K11" s="74"/>
      <c r="L11" s="74"/>
      <c r="M11" s="80"/>
      <c r="N11" s="81"/>
      <c r="S11" s="100"/>
    </row>
    <row r="12" spans="1:19" s="45" customFormat="1" ht="20.100000000000001" customHeight="1" x14ac:dyDescent="0.15">
      <c r="A12" s="56"/>
      <c r="B12" s="157" t="s">
        <v>84</v>
      </c>
      <c r="C12" s="156"/>
      <c r="D12" s="19">
        <f>D13+D16</f>
        <v>184243500</v>
      </c>
      <c r="E12" s="87"/>
      <c r="F12" s="69"/>
      <c r="G12" s="74"/>
      <c r="H12" s="74"/>
      <c r="I12" s="74"/>
      <c r="J12" s="74"/>
      <c r="K12" s="69"/>
      <c r="L12" s="69"/>
      <c r="M12" s="75"/>
      <c r="N12" s="81"/>
      <c r="P12" s="45" t="s">
        <v>145</v>
      </c>
      <c r="Q12" s="98">
        <f>D6+D11</f>
        <v>215945250</v>
      </c>
      <c r="S12" s="100"/>
    </row>
    <row r="13" spans="1:19" s="45" customFormat="1" ht="20.100000000000001" customHeight="1" x14ac:dyDescent="0.15">
      <c r="A13" s="56"/>
      <c r="B13" s="57"/>
      <c r="C13" s="122" t="s">
        <v>16</v>
      </c>
      <c r="D13" s="53">
        <f>N13</f>
        <v>179643500</v>
      </c>
      <c r="E13" s="76" t="s">
        <v>33</v>
      </c>
      <c r="F13" s="77"/>
      <c r="G13" s="77"/>
      <c r="H13" s="77"/>
      <c r="I13" s="77"/>
      <c r="J13" s="77"/>
      <c r="K13" s="77"/>
      <c r="L13" s="77"/>
      <c r="M13" s="78"/>
      <c r="N13" s="93">
        <f>SUM(N14:N15)</f>
        <v>179643500</v>
      </c>
      <c r="P13" s="45" t="s">
        <v>146</v>
      </c>
      <c r="S13" s="100"/>
    </row>
    <row r="14" spans="1:19" s="45" customFormat="1" ht="20.100000000000001" customHeight="1" x14ac:dyDescent="0.15">
      <c r="A14" s="56"/>
      <c r="B14" s="57"/>
      <c r="C14" s="122"/>
      <c r="D14" s="60"/>
      <c r="E14" s="71" t="s">
        <v>102</v>
      </c>
      <c r="F14" s="109">
        <v>1262850</v>
      </c>
      <c r="G14" s="109" t="s">
        <v>48</v>
      </c>
      <c r="H14" s="109" t="s">
        <v>60</v>
      </c>
      <c r="I14" s="109">
        <v>5</v>
      </c>
      <c r="J14" s="109" t="s">
        <v>46</v>
      </c>
      <c r="K14" s="109" t="s">
        <v>60</v>
      </c>
      <c r="L14" s="109">
        <v>10</v>
      </c>
      <c r="M14" s="110" t="s">
        <v>63</v>
      </c>
      <c r="N14" s="72">
        <f t="shared" ref="N14:N15" si="2">F14*I14*L14</f>
        <v>63142500</v>
      </c>
      <c r="P14" s="100">
        <f>ROUNDUP(Q12*86.6/100,-1)</f>
        <v>187008590</v>
      </c>
      <c r="S14" s="100"/>
    </row>
    <row r="15" spans="1:19" s="45" customFormat="1" ht="20.100000000000001" customHeight="1" x14ac:dyDescent="0.15">
      <c r="A15" s="56"/>
      <c r="B15" s="57"/>
      <c r="C15" s="122"/>
      <c r="D15" s="60"/>
      <c r="E15" s="71" t="s">
        <v>103</v>
      </c>
      <c r="F15" s="109">
        <v>1165010</v>
      </c>
      <c r="G15" s="109" t="s">
        <v>48</v>
      </c>
      <c r="H15" s="109" t="s">
        <v>60</v>
      </c>
      <c r="I15" s="109">
        <v>10</v>
      </c>
      <c r="J15" s="109" t="s">
        <v>46</v>
      </c>
      <c r="K15" s="109" t="s">
        <v>60</v>
      </c>
      <c r="L15" s="109">
        <v>10</v>
      </c>
      <c r="M15" s="110" t="s">
        <v>63</v>
      </c>
      <c r="N15" s="72">
        <f t="shared" si="2"/>
        <v>116501000</v>
      </c>
      <c r="S15" s="100"/>
    </row>
    <row r="16" spans="1:19" s="45" customFormat="1" ht="20.100000000000001" customHeight="1" x14ac:dyDescent="0.15">
      <c r="A16" s="56"/>
      <c r="B16" s="57"/>
      <c r="C16" s="123" t="s">
        <v>85</v>
      </c>
      <c r="D16" s="53">
        <v>4600000</v>
      </c>
      <c r="E16" s="76" t="s">
        <v>85</v>
      </c>
      <c r="F16" s="77"/>
      <c r="G16" s="77"/>
      <c r="H16" s="77"/>
      <c r="I16" s="102"/>
      <c r="J16" s="77"/>
      <c r="K16" s="77"/>
      <c r="L16" s="77"/>
      <c r="M16" s="78"/>
      <c r="N16" s="93">
        <f>N17</f>
        <v>4600000</v>
      </c>
      <c r="S16" s="100"/>
    </row>
    <row r="17" spans="1:19" s="45" customFormat="1" ht="20.100000000000001" customHeight="1" x14ac:dyDescent="0.15">
      <c r="A17" s="83"/>
      <c r="B17" s="59"/>
      <c r="C17" s="58"/>
      <c r="D17" s="61"/>
      <c r="E17" s="87" t="s">
        <v>4</v>
      </c>
      <c r="F17" s="69">
        <v>2300000</v>
      </c>
      <c r="G17" s="69" t="s">
        <v>48</v>
      </c>
      <c r="H17" s="69" t="s">
        <v>60</v>
      </c>
      <c r="I17" s="69">
        <v>2</v>
      </c>
      <c r="J17" s="69" t="s">
        <v>63</v>
      </c>
      <c r="K17" s="69"/>
      <c r="L17" s="69"/>
      <c r="M17" s="75"/>
      <c r="N17" s="90">
        <f>F17*I17</f>
        <v>4600000</v>
      </c>
      <c r="S17" s="100"/>
    </row>
    <row r="18" spans="1:19" s="45" customFormat="1" ht="20.100000000000001" customHeight="1" x14ac:dyDescent="0.15">
      <c r="A18" s="155" t="s">
        <v>130</v>
      </c>
      <c r="B18" s="151"/>
      <c r="C18" s="151"/>
      <c r="D18" s="55">
        <f>D19</f>
        <v>50000000</v>
      </c>
      <c r="E18" s="87"/>
      <c r="F18" s="69"/>
      <c r="G18" s="69"/>
      <c r="H18" s="69"/>
      <c r="I18" s="69"/>
      <c r="J18" s="69"/>
      <c r="K18" s="69"/>
      <c r="L18" s="69"/>
      <c r="M18" s="75"/>
      <c r="N18" s="90"/>
      <c r="S18" s="100"/>
    </row>
    <row r="19" spans="1:19" s="45" customFormat="1" ht="20.100000000000001" customHeight="1" x14ac:dyDescent="0.15">
      <c r="A19" s="84"/>
      <c r="B19" s="152" t="s">
        <v>41</v>
      </c>
      <c r="C19" s="153"/>
      <c r="D19" s="19">
        <f>D20+D21</f>
        <v>50000000</v>
      </c>
      <c r="E19" s="87" t="s">
        <v>68</v>
      </c>
      <c r="F19" s="69"/>
      <c r="G19" s="69"/>
      <c r="H19" s="69"/>
      <c r="I19" s="69"/>
      <c r="J19" s="69"/>
      <c r="K19" s="69"/>
      <c r="L19" s="69"/>
      <c r="M19" s="75"/>
      <c r="N19" s="94"/>
      <c r="S19" s="100"/>
    </row>
    <row r="20" spans="1:19" s="45" customFormat="1" ht="20.100000000000001" customHeight="1" x14ac:dyDescent="0.15">
      <c r="A20" s="118"/>
      <c r="B20" s="125"/>
      <c r="C20" s="123" t="s">
        <v>91</v>
      </c>
      <c r="D20" s="54">
        <v>50000000</v>
      </c>
      <c r="E20" s="71" t="s">
        <v>9</v>
      </c>
      <c r="F20" s="109">
        <v>25000000</v>
      </c>
      <c r="G20" s="77" t="s">
        <v>48</v>
      </c>
      <c r="H20" s="77" t="s">
        <v>57</v>
      </c>
      <c r="I20" s="77">
        <v>2</v>
      </c>
      <c r="J20" s="77" t="s">
        <v>58</v>
      </c>
      <c r="K20" s="77"/>
      <c r="L20" s="77"/>
      <c r="M20" s="110"/>
      <c r="N20" s="104">
        <f>F20*I20</f>
        <v>50000000</v>
      </c>
      <c r="S20" s="100"/>
    </row>
    <row r="21" spans="1:19" s="45" customFormat="1" ht="20.100000000000001" customHeight="1" x14ac:dyDescent="0.15">
      <c r="A21" s="83"/>
      <c r="B21" s="59"/>
      <c r="C21" s="120" t="s">
        <v>34</v>
      </c>
      <c r="D21" s="20">
        <v>0</v>
      </c>
      <c r="E21" s="88" t="s">
        <v>34</v>
      </c>
      <c r="F21" s="74">
        <v>0</v>
      </c>
      <c r="G21" s="74" t="s">
        <v>48</v>
      </c>
      <c r="H21" s="74" t="s">
        <v>57</v>
      </c>
      <c r="I21" s="74">
        <v>1</v>
      </c>
      <c r="J21" s="74" t="s">
        <v>58</v>
      </c>
      <c r="K21" s="74"/>
      <c r="L21" s="74"/>
      <c r="M21" s="80"/>
      <c r="N21" s="95">
        <f>F21*I21</f>
        <v>0</v>
      </c>
      <c r="S21" s="100"/>
    </row>
    <row r="22" spans="1:19" s="45" customFormat="1" ht="20.100000000000001" customHeight="1" x14ac:dyDescent="0.15">
      <c r="A22" s="158" t="s">
        <v>68</v>
      </c>
      <c r="B22" s="158"/>
      <c r="C22" s="158"/>
      <c r="D22" s="55">
        <f>D23</f>
        <v>0</v>
      </c>
      <c r="E22" s="87" t="s">
        <v>68</v>
      </c>
      <c r="F22" s="69"/>
      <c r="G22" s="69"/>
      <c r="H22" s="69"/>
      <c r="I22" s="69"/>
      <c r="J22" s="69"/>
      <c r="K22" s="69"/>
      <c r="L22" s="69"/>
      <c r="M22" s="75"/>
      <c r="N22" s="94"/>
      <c r="S22" s="100"/>
    </row>
    <row r="23" spans="1:19" s="45" customFormat="1" ht="20.100000000000001" customHeight="1" x14ac:dyDescent="0.15">
      <c r="A23" s="84"/>
      <c r="B23" s="152" t="s">
        <v>68</v>
      </c>
      <c r="C23" s="153"/>
      <c r="D23" s="19"/>
      <c r="E23" s="87" t="s">
        <v>68</v>
      </c>
      <c r="F23" s="69"/>
      <c r="G23" s="69"/>
      <c r="H23" s="69"/>
      <c r="I23" s="69"/>
      <c r="J23" s="69"/>
      <c r="K23" s="69"/>
      <c r="L23" s="69"/>
      <c r="M23" s="75"/>
      <c r="N23" s="94"/>
      <c r="S23" s="100"/>
    </row>
    <row r="24" spans="1:19" s="45" customFormat="1" ht="20.100000000000001" customHeight="1" x14ac:dyDescent="0.15">
      <c r="A24" s="154" t="s">
        <v>47</v>
      </c>
      <c r="B24" s="155"/>
      <c r="C24" s="156"/>
      <c r="D24" s="70">
        <f>D25</f>
        <v>1000000</v>
      </c>
      <c r="E24" s="76"/>
      <c r="F24" s="74"/>
      <c r="G24" s="74"/>
      <c r="H24" s="74"/>
      <c r="I24" s="74"/>
      <c r="J24" s="74"/>
      <c r="K24" s="74"/>
      <c r="L24" s="74"/>
      <c r="M24" s="82"/>
      <c r="N24" s="81"/>
      <c r="S24" s="100"/>
    </row>
    <row r="25" spans="1:19" s="45" customFormat="1" ht="20.100000000000001" customHeight="1" x14ac:dyDescent="0.15">
      <c r="A25" s="124"/>
      <c r="B25" s="157" t="s">
        <v>47</v>
      </c>
      <c r="C25" s="157"/>
      <c r="D25" s="52">
        <f>D26</f>
        <v>1000000</v>
      </c>
      <c r="E25" s="96"/>
      <c r="F25" s="97"/>
      <c r="G25" s="97"/>
      <c r="H25" s="97"/>
      <c r="I25" s="97"/>
      <c r="J25" s="97"/>
      <c r="K25" s="97"/>
      <c r="L25" s="97"/>
      <c r="M25" s="80"/>
      <c r="N25" s="81"/>
      <c r="S25" s="100"/>
    </row>
    <row r="26" spans="1:19" s="45" customFormat="1" ht="20.100000000000001" customHeight="1" x14ac:dyDescent="0.15">
      <c r="A26" s="84"/>
      <c r="B26" s="68"/>
      <c r="C26" s="123" t="s">
        <v>80</v>
      </c>
      <c r="D26" s="53">
        <f>N27</f>
        <v>1000000</v>
      </c>
      <c r="E26" s="76" t="s">
        <v>77</v>
      </c>
      <c r="F26" s="77"/>
      <c r="G26" s="77"/>
      <c r="H26" s="77"/>
      <c r="I26" s="77"/>
      <c r="J26" s="77"/>
      <c r="K26" s="77"/>
      <c r="L26" s="77"/>
      <c r="M26" s="78"/>
      <c r="N26" s="79"/>
      <c r="S26" s="100"/>
    </row>
    <row r="27" spans="1:19" s="45" customFormat="1" ht="20.100000000000001" customHeight="1" x14ac:dyDescent="0.15">
      <c r="A27" s="62"/>
      <c r="B27" s="121"/>
      <c r="C27" s="63"/>
      <c r="D27" s="73"/>
      <c r="E27" s="111" t="s">
        <v>95</v>
      </c>
      <c r="F27" s="112">
        <v>50000</v>
      </c>
      <c r="G27" s="112" t="s">
        <v>48</v>
      </c>
      <c r="H27" s="112" t="s">
        <v>57</v>
      </c>
      <c r="I27" s="112">
        <v>2</v>
      </c>
      <c r="J27" s="112" t="s">
        <v>46</v>
      </c>
      <c r="K27" s="112" t="s">
        <v>60</v>
      </c>
      <c r="L27" s="112">
        <v>10</v>
      </c>
      <c r="M27" s="113" t="s">
        <v>63</v>
      </c>
      <c r="N27" s="114">
        <f>F27*I27*L27</f>
        <v>1000000</v>
      </c>
      <c r="S27" s="100"/>
    </row>
  </sheetData>
  <mergeCells count="18">
    <mergeCell ref="A11:C11"/>
    <mergeCell ref="A1:M1"/>
    <mergeCell ref="I2:N2"/>
    <mergeCell ref="A3:C3"/>
    <mergeCell ref="D3:D4"/>
    <mergeCell ref="E3:N4"/>
    <mergeCell ref="A5:C5"/>
    <mergeCell ref="A6:C6"/>
    <mergeCell ref="A7:A10"/>
    <mergeCell ref="B7:C7"/>
    <mergeCell ref="B8:B10"/>
    <mergeCell ref="B23:C23"/>
    <mergeCell ref="A24:C24"/>
    <mergeCell ref="B25:C25"/>
    <mergeCell ref="B12:C12"/>
    <mergeCell ref="B19:C19"/>
    <mergeCell ref="A22:C22"/>
    <mergeCell ref="A18:C18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81" firstPageNumber="5" fitToHeight="0" orientation="landscape" useFirstPageNumber="1" r:id="rId1"/>
  <headerFooter>
    <oddFooter xml:space="preserve">&amp;R&amp;"맑은 고딕,보통"&amp;9참좋은노인복지센터(2024. 12. 6.)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6"/>
  <sheetViews>
    <sheetView showGridLines="0" view="pageBreakPreview" topLeftCell="A6" zoomScaleNormal="100" zoomScaleSheetLayoutView="100" workbookViewId="0">
      <selection activeCell="P28" sqref="P28"/>
    </sheetView>
  </sheetViews>
  <sheetFormatPr defaultColWidth="8.88671875" defaultRowHeight="13.5" x14ac:dyDescent="0.15"/>
  <cols>
    <col min="1" max="3" width="15.5546875" customWidth="1"/>
    <col min="4" max="4" width="20.77734375" customWidth="1"/>
    <col min="5" max="5" width="28.77734375" customWidth="1"/>
    <col min="6" max="6" width="10.21875" customWidth="1"/>
    <col min="7" max="7" width="2.6640625" customWidth="1"/>
    <col min="8" max="8" width="2.44140625" customWidth="1"/>
    <col min="9" max="9" width="5.5546875" customWidth="1"/>
    <col min="10" max="10" width="2.77734375" customWidth="1"/>
    <col min="11" max="11" width="2.21875" customWidth="1"/>
    <col min="12" max="12" width="4.21875" customWidth="1"/>
    <col min="13" max="13" width="2.6640625" customWidth="1"/>
    <col min="14" max="14" width="12.88671875" customWidth="1"/>
    <col min="16" max="16" width="13.77734375" bestFit="1" customWidth="1"/>
    <col min="18" max="18" width="10.44140625" bestFit="1" customWidth="1"/>
  </cols>
  <sheetData>
    <row r="1" spans="1:19" s="45" customFormat="1" ht="27" customHeight="1" x14ac:dyDescent="0.15">
      <c r="A1" s="159" t="s">
        <v>141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91"/>
    </row>
    <row r="2" spans="1:19" s="45" customFormat="1" ht="20.100000000000001" customHeight="1" x14ac:dyDescent="0.15">
      <c r="A2" s="92"/>
      <c r="K2" s="186" t="s">
        <v>98</v>
      </c>
      <c r="L2" s="187"/>
      <c r="M2" s="187"/>
      <c r="N2" s="188"/>
    </row>
    <row r="3" spans="1:19" s="45" customFormat="1" ht="20.100000000000001" customHeight="1" x14ac:dyDescent="0.15">
      <c r="A3" s="164" t="s">
        <v>67</v>
      </c>
      <c r="B3" s="165"/>
      <c r="C3" s="147"/>
      <c r="D3" s="189" t="s">
        <v>129</v>
      </c>
      <c r="E3" s="168" t="s">
        <v>78</v>
      </c>
      <c r="F3" s="169"/>
      <c r="G3" s="169"/>
      <c r="H3" s="169"/>
      <c r="I3" s="169"/>
      <c r="J3" s="169"/>
      <c r="K3" s="169"/>
      <c r="L3" s="169"/>
      <c r="M3" s="169"/>
      <c r="N3" s="170"/>
    </row>
    <row r="4" spans="1:19" s="45" customFormat="1" ht="20.100000000000001" customHeight="1" thickBot="1" x14ac:dyDescent="0.2">
      <c r="A4" s="8" t="s">
        <v>59</v>
      </c>
      <c r="B4" s="46" t="s">
        <v>54</v>
      </c>
      <c r="C4" s="46" t="s">
        <v>56</v>
      </c>
      <c r="D4" s="190"/>
      <c r="E4" s="171"/>
      <c r="F4" s="172"/>
      <c r="G4" s="172"/>
      <c r="H4" s="172"/>
      <c r="I4" s="172"/>
      <c r="J4" s="172"/>
      <c r="K4" s="172"/>
      <c r="L4" s="172"/>
      <c r="M4" s="172"/>
      <c r="N4" s="173"/>
    </row>
    <row r="5" spans="1:19" s="45" customFormat="1" ht="20.100000000000001" customHeight="1" thickTop="1" x14ac:dyDescent="0.15">
      <c r="A5" s="149" t="s">
        <v>64</v>
      </c>
      <c r="B5" s="174"/>
      <c r="C5" s="175"/>
      <c r="D5" s="47">
        <f>D6+D55+D68+D72+D61</f>
        <v>266945250</v>
      </c>
      <c r="E5" s="48"/>
      <c r="F5" s="49"/>
      <c r="G5" s="49"/>
      <c r="H5" s="49"/>
      <c r="I5" s="49"/>
      <c r="J5" s="49"/>
      <c r="K5" s="49"/>
      <c r="L5" s="49"/>
      <c r="M5" s="75"/>
      <c r="N5" s="50"/>
    </row>
    <row r="6" spans="1:19" s="45" customFormat="1" ht="20.100000000000001" customHeight="1" x14ac:dyDescent="0.15">
      <c r="A6" s="154" t="s">
        <v>50</v>
      </c>
      <c r="B6" s="176"/>
      <c r="C6" s="156"/>
      <c r="D6" s="51">
        <f>D7+D31+D36</f>
        <v>257813440</v>
      </c>
      <c r="E6" s="88"/>
      <c r="F6" s="74"/>
      <c r="G6" s="74"/>
      <c r="H6" s="74"/>
      <c r="I6" s="74"/>
      <c r="J6" s="74"/>
      <c r="K6" s="74"/>
      <c r="L6" s="74"/>
      <c r="M6" s="80"/>
      <c r="N6" s="81"/>
    </row>
    <row r="7" spans="1:19" s="45" customFormat="1" ht="20.100000000000001" customHeight="1" x14ac:dyDescent="0.15">
      <c r="A7" s="192"/>
      <c r="B7" s="181" t="s">
        <v>62</v>
      </c>
      <c r="C7" s="193"/>
      <c r="D7" s="52">
        <f>SUM(D8,D13,D23,D25)</f>
        <v>241273440</v>
      </c>
      <c r="E7" s="88"/>
      <c r="F7" s="74"/>
      <c r="G7" s="74"/>
      <c r="H7" s="74"/>
      <c r="I7" s="74"/>
      <c r="J7" s="74"/>
      <c r="K7" s="74"/>
      <c r="L7" s="74"/>
      <c r="M7" s="80"/>
      <c r="N7" s="81"/>
    </row>
    <row r="8" spans="1:19" s="45" customFormat="1" ht="20.100000000000001" customHeight="1" x14ac:dyDescent="0.15">
      <c r="A8" s="177"/>
      <c r="B8" s="67"/>
      <c r="C8" s="123" t="s">
        <v>51</v>
      </c>
      <c r="D8" s="53">
        <f>N8</f>
        <v>187024500</v>
      </c>
      <c r="E8" s="76" t="s">
        <v>51</v>
      </c>
      <c r="F8" s="77"/>
      <c r="G8" s="77"/>
      <c r="H8" s="77"/>
      <c r="I8" s="77"/>
      <c r="J8" s="77"/>
      <c r="K8" s="77"/>
      <c r="L8" s="77"/>
      <c r="M8" s="78"/>
      <c r="N8" s="93">
        <f>SUM(N9:N11)</f>
        <v>187024500</v>
      </c>
      <c r="Q8" s="45">
        <v>3</v>
      </c>
      <c r="R8" s="45">
        <v>22</v>
      </c>
      <c r="S8" s="45">
        <v>28</v>
      </c>
    </row>
    <row r="9" spans="1:19" s="45" customFormat="1" ht="20.100000000000001" customHeight="1" x14ac:dyDescent="0.15">
      <c r="A9" s="177"/>
      <c r="B9" s="66"/>
      <c r="C9" s="122"/>
      <c r="D9" s="60"/>
      <c r="E9" s="71" t="s">
        <v>104</v>
      </c>
      <c r="F9" s="109">
        <v>3127700</v>
      </c>
      <c r="G9" s="109" t="s">
        <v>48</v>
      </c>
      <c r="H9" s="109" t="s">
        <v>57</v>
      </c>
      <c r="I9" s="109">
        <v>10</v>
      </c>
      <c r="J9" s="109" t="s">
        <v>63</v>
      </c>
      <c r="K9" s="109" t="s">
        <v>57</v>
      </c>
      <c r="L9" s="109">
        <v>1</v>
      </c>
      <c r="M9" s="110" t="s">
        <v>46</v>
      </c>
      <c r="N9" s="72">
        <f>F9*I9</f>
        <v>31277000</v>
      </c>
    </row>
    <row r="10" spans="1:19" s="45" customFormat="1" ht="20.100000000000001" customHeight="1" x14ac:dyDescent="0.15">
      <c r="A10" s="177"/>
      <c r="B10" s="66"/>
      <c r="C10" s="122"/>
      <c r="D10" s="60"/>
      <c r="E10" s="71" t="s">
        <v>37</v>
      </c>
      <c r="F10" s="109">
        <v>782340</v>
      </c>
      <c r="G10" s="109" t="s">
        <v>48</v>
      </c>
      <c r="H10" s="109" t="s">
        <v>57</v>
      </c>
      <c r="I10" s="109">
        <v>10</v>
      </c>
      <c r="J10" s="109" t="s">
        <v>63</v>
      </c>
      <c r="K10" s="109" t="s">
        <v>57</v>
      </c>
      <c r="L10" s="109">
        <v>15</v>
      </c>
      <c r="M10" s="110" t="s">
        <v>46</v>
      </c>
      <c r="N10" s="72">
        <f>F10*I10*L10</f>
        <v>117351000</v>
      </c>
    </row>
    <row r="11" spans="1:19" s="45" customFormat="1" ht="20.100000000000001" customHeight="1" x14ac:dyDescent="0.15">
      <c r="A11" s="177"/>
      <c r="B11" s="66"/>
      <c r="C11" s="122"/>
      <c r="D11" s="60"/>
      <c r="E11" s="71" t="s">
        <v>131</v>
      </c>
      <c r="F11" s="109">
        <v>3839650</v>
      </c>
      <c r="G11" s="109" t="s">
        <v>48</v>
      </c>
      <c r="H11" s="109" t="s">
        <v>57</v>
      </c>
      <c r="I11" s="109">
        <v>10</v>
      </c>
      <c r="J11" s="109" t="s">
        <v>63</v>
      </c>
      <c r="K11" s="109" t="s">
        <v>57</v>
      </c>
      <c r="L11" s="109">
        <v>1</v>
      </c>
      <c r="M11" s="110" t="s">
        <v>46</v>
      </c>
      <c r="N11" s="72">
        <f>F11*I11*L11</f>
        <v>38396500</v>
      </c>
    </row>
    <row r="12" spans="1:19" s="45" customFormat="1" ht="20.100000000000001" customHeight="1" x14ac:dyDescent="0.15">
      <c r="A12" s="177"/>
      <c r="B12" s="66"/>
      <c r="C12" s="122"/>
      <c r="D12" s="60"/>
      <c r="E12" s="71"/>
      <c r="F12" s="109"/>
      <c r="G12" s="109"/>
      <c r="H12" s="109"/>
      <c r="I12" s="109"/>
      <c r="J12" s="109"/>
      <c r="K12" s="109"/>
      <c r="L12" s="109"/>
      <c r="M12" s="110"/>
      <c r="N12" s="72"/>
    </row>
    <row r="13" spans="1:19" s="45" customFormat="1" ht="20.100000000000001" customHeight="1" x14ac:dyDescent="0.15">
      <c r="A13" s="118"/>
      <c r="B13" s="64"/>
      <c r="C13" s="123" t="s">
        <v>93</v>
      </c>
      <c r="D13" s="53">
        <f>N13</f>
        <v>16089180</v>
      </c>
      <c r="E13" s="76" t="s">
        <v>93</v>
      </c>
      <c r="F13" s="77"/>
      <c r="G13" s="77"/>
      <c r="H13" s="77"/>
      <c r="I13" s="77"/>
      <c r="J13" s="77"/>
      <c r="K13" s="77"/>
      <c r="L13" s="77"/>
      <c r="M13" s="78"/>
      <c r="N13" s="93">
        <f>N14+N16+N20</f>
        <v>16089180</v>
      </c>
      <c r="S13" s="45">
        <f>O10*Q8*R8</f>
        <v>0</v>
      </c>
    </row>
    <row r="14" spans="1:19" s="45" customFormat="1" ht="20.100000000000001" customHeight="1" x14ac:dyDescent="0.15">
      <c r="A14" s="118"/>
      <c r="B14" s="64"/>
      <c r="C14" s="122"/>
      <c r="D14" s="54"/>
      <c r="E14" s="71" t="s">
        <v>105</v>
      </c>
      <c r="F14" s="109"/>
      <c r="G14" s="109"/>
      <c r="H14" s="109"/>
      <c r="I14" s="109"/>
      <c r="J14" s="109"/>
      <c r="K14" s="109"/>
      <c r="L14" s="109"/>
      <c r="M14" s="110"/>
      <c r="N14" s="72">
        <f>N15</f>
        <v>4739180</v>
      </c>
    </row>
    <row r="15" spans="1:19" s="45" customFormat="1" ht="20.100000000000001" customHeight="1" x14ac:dyDescent="0.15">
      <c r="A15" s="118"/>
      <c r="B15" s="64"/>
      <c r="C15" s="122"/>
      <c r="D15" s="54"/>
      <c r="E15" s="71" t="s">
        <v>106</v>
      </c>
      <c r="F15" s="191" t="s">
        <v>107</v>
      </c>
      <c r="G15" s="191"/>
      <c r="H15" s="191"/>
      <c r="I15" s="191"/>
      <c r="J15" s="191"/>
      <c r="K15" s="191"/>
      <c r="L15" s="191"/>
      <c r="M15" s="110"/>
      <c r="N15" s="72">
        <v>4739180</v>
      </c>
    </row>
    <row r="16" spans="1:19" s="45" customFormat="1" ht="20.100000000000001" customHeight="1" x14ac:dyDescent="0.15">
      <c r="A16" s="118"/>
      <c r="B16" s="64"/>
      <c r="C16" s="122"/>
      <c r="D16" s="60"/>
      <c r="E16" s="71" t="s">
        <v>135</v>
      </c>
      <c r="F16" s="109"/>
      <c r="G16" s="109"/>
      <c r="H16" s="109"/>
      <c r="I16" s="109"/>
      <c r="J16" s="109"/>
      <c r="K16" s="109"/>
      <c r="L16" s="109"/>
      <c r="M16" s="110"/>
      <c r="N16" s="72">
        <f>SUM(N17:N19)</f>
        <v>11350000</v>
      </c>
    </row>
    <row r="17" spans="1:18" s="45" customFormat="1" ht="19.5" customHeight="1" x14ac:dyDescent="0.15">
      <c r="A17" s="118"/>
      <c r="B17" s="64"/>
      <c r="C17" s="122"/>
      <c r="D17" s="60"/>
      <c r="E17" s="71" t="s">
        <v>104</v>
      </c>
      <c r="F17" s="109">
        <v>1875000</v>
      </c>
      <c r="G17" s="109" t="s">
        <v>48</v>
      </c>
      <c r="H17" s="109" t="s">
        <v>57</v>
      </c>
      <c r="I17" s="109">
        <v>1</v>
      </c>
      <c r="J17" s="109" t="s">
        <v>110</v>
      </c>
      <c r="K17" s="109" t="s">
        <v>57</v>
      </c>
      <c r="L17" s="109">
        <v>2</v>
      </c>
      <c r="M17" s="110" t="s">
        <v>58</v>
      </c>
      <c r="N17" s="72">
        <v>3750000</v>
      </c>
    </row>
    <row r="18" spans="1:18" s="45" customFormat="1" ht="20.100000000000001" customHeight="1" x14ac:dyDescent="0.15">
      <c r="A18" s="118"/>
      <c r="B18" s="64"/>
      <c r="C18" s="122"/>
      <c r="D18" s="60"/>
      <c r="E18" s="71" t="s">
        <v>108</v>
      </c>
      <c r="F18" s="109">
        <v>100000</v>
      </c>
      <c r="G18" s="109" t="s">
        <v>48</v>
      </c>
      <c r="H18" s="109" t="s">
        <v>57</v>
      </c>
      <c r="I18" s="109">
        <v>15</v>
      </c>
      <c r="J18" s="109" t="s">
        <v>46</v>
      </c>
      <c r="K18" s="109" t="s">
        <v>57</v>
      </c>
      <c r="L18" s="109">
        <v>2</v>
      </c>
      <c r="M18" s="110" t="s">
        <v>58</v>
      </c>
      <c r="N18" s="72">
        <f>F18*I18*L18</f>
        <v>3000000</v>
      </c>
    </row>
    <row r="19" spans="1:18" s="45" customFormat="1" ht="20.100000000000001" customHeight="1" x14ac:dyDescent="0.15">
      <c r="A19" s="118"/>
      <c r="B19" s="64"/>
      <c r="C19" s="122"/>
      <c r="D19" s="60"/>
      <c r="E19" s="71" t="s">
        <v>131</v>
      </c>
      <c r="F19" s="109">
        <v>2300000</v>
      </c>
      <c r="G19" s="109" t="s">
        <v>109</v>
      </c>
      <c r="H19" s="109" t="s">
        <v>133</v>
      </c>
      <c r="I19" s="109">
        <v>1</v>
      </c>
      <c r="J19" s="109" t="s">
        <v>110</v>
      </c>
      <c r="K19" s="109" t="s">
        <v>57</v>
      </c>
      <c r="L19" s="109">
        <v>2</v>
      </c>
      <c r="M19" s="110" t="s">
        <v>111</v>
      </c>
      <c r="N19" s="72">
        <v>4600000</v>
      </c>
    </row>
    <row r="20" spans="1:18" s="45" customFormat="1" ht="20.100000000000001" customHeight="1" x14ac:dyDescent="0.15">
      <c r="A20" s="118"/>
      <c r="B20" s="64"/>
      <c r="C20" s="122"/>
      <c r="D20" s="60"/>
      <c r="E20" s="71"/>
      <c r="F20" s="109"/>
      <c r="G20" s="109"/>
      <c r="H20" s="109"/>
      <c r="I20" s="109"/>
      <c r="J20" s="109"/>
      <c r="K20" s="109"/>
      <c r="L20" s="109"/>
      <c r="M20" s="110"/>
      <c r="N20" s="72"/>
    </row>
    <row r="21" spans="1:18" s="45" customFormat="1" ht="20.100000000000001" customHeight="1" x14ac:dyDescent="0.15">
      <c r="A21" s="118"/>
      <c r="B21" s="64"/>
      <c r="C21" s="122"/>
      <c r="D21" s="60"/>
      <c r="E21" s="71"/>
      <c r="F21" s="109"/>
      <c r="G21" s="109"/>
      <c r="H21" s="109"/>
      <c r="I21" s="109"/>
      <c r="J21" s="109"/>
      <c r="K21" s="109"/>
      <c r="L21" s="109"/>
      <c r="M21" s="110"/>
      <c r="N21" s="72"/>
      <c r="R21" s="98"/>
    </row>
    <row r="22" spans="1:18" s="45" customFormat="1" ht="20.100000000000001" customHeight="1" x14ac:dyDescent="0.15">
      <c r="A22" s="118"/>
      <c r="B22" s="64"/>
      <c r="C22" s="58"/>
      <c r="D22" s="61"/>
      <c r="E22" s="87"/>
      <c r="F22" s="69"/>
      <c r="G22" s="69"/>
      <c r="H22" s="69"/>
      <c r="I22" s="69"/>
      <c r="J22" s="69"/>
      <c r="K22" s="69"/>
      <c r="L22" s="69"/>
      <c r="M22" s="75"/>
      <c r="N22" s="90"/>
    </row>
    <row r="23" spans="1:18" s="45" customFormat="1" ht="20.100000000000001" customHeight="1" x14ac:dyDescent="0.15">
      <c r="A23" s="118"/>
      <c r="B23" s="119"/>
      <c r="C23" s="122" t="s">
        <v>29</v>
      </c>
      <c r="D23" s="54">
        <f>N24</f>
        <v>16926140</v>
      </c>
      <c r="E23" s="71" t="s">
        <v>26</v>
      </c>
      <c r="F23" s="109"/>
      <c r="G23" s="109"/>
      <c r="H23" s="109"/>
      <c r="I23" s="109"/>
      <c r="J23" s="109"/>
      <c r="K23" s="109"/>
      <c r="L23" s="109"/>
      <c r="M23" s="110"/>
      <c r="N23" s="103"/>
      <c r="P23" s="100">
        <v>136440180</v>
      </c>
    </row>
    <row r="24" spans="1:18" s="45" customFormat="1" ht="20.100000000000001" customHeight="1" x14ac:dyDescent="0.15">
      <c r="A24" s="118"/>
      <c r="B24" s="119"/>
      <c r="C24" s="58"/>
      <c r="D24" s="61"/>
      <c r="E24" s="87" t="s">
        <v>36</v>
      </c>
      <c r="F24" s="69">
        <v>203113680</v>
      </c>
      <c r="G24" s="69" t="s">
        <v>48</v>
      </c>
      <c r="H24" s="69" t="s">
        <v>61</v>
      </c>
      <c r="I24" s="69">
        <v>12</v>
      </c>
      <c r="J24" s="69" t="s">
        <v>63</v>
      </c>
      <c r="K24" s="69"/>
      <c r="L24" s="69"/>
      <c r="M24" s="75"/>
      <c r="N24" s="90">
        <f>ROUNDDOWN((F24/I24),-1)</f>
        <v>16926140</v>
      </c>
      <c r="P24" s="194">
        <f>P23/12</f>
        <v>11370015</v>
      </c>
    </row>
    <row r="25" spans="1:18" s="45" customFormat="1" ht="20.100000000000001" customHeight="1" x14ac:dyDescent="0.15">
      <c r="A25" s="118"/>
      <c r="B25" s="64"/>
      <c r="C25" s="122" t="s">
        <v>74</v>
      </c>
      <c r="D25" s="54">
        <f>N25</f>
        <v>21233620</v>
      </c>
      <c r="E25" s="71" t="s">
        <v>25</v>
      </c>
      <c r="F25" s="109"/>
      <c r="G25" s="109"/>
      <c r="H25" s="109"/>
      <c r="I25" s="109"/>
      <c r="J25" s="109"/>
      <c r="K25" s="109"/>
      <c r="L25" s="109"/>
      <c r="M25" s="110"/>
      <c r="N25" s="72">
        <f>SUM(N26:N30)</f>
        <v>21233620</v>
      </c>
      <c r="P25" s="195">
        <f>P23*I26*0.01</f>
        <v>6139808.1000000006</v>
      </c>
    </row>
    <row r="26" spans="1:18" s="45" customFormat="1" ht="20.100000000000001" customHeight="1" x14ac:dyDescent="0.15">
      <c r="A26" s="118"/>
      <c r="B26" s="64"/>
      <c r="C26" s="122"/>
      <c r="D26" s="60"/>
      <c r="E26" s="71" t="s">
        <v>88</v>
      </c>
      <c r="F26" s="109">
        <f>F24</f>
        <v>203113680</v>
      </c>
      <c r="G26" s="109" t="s">
        <v>48</v>
      </c>
      <c r="H26" s="109" t="s">
        <v>57</v>
      </c>
      <c r="I26" s="108">
        <v>4.5</v>
      </c>
      <c r="J26" s="109" t="s">
        <v>53</v>
      </c>
      <c r="K26" s="109"/>
      <c r="L26" s="109"/>
      <c r="M26" s="110"/>
      <c r="N26" s="72">
        <f>ROUNDDOWN((F26*I26/100),-1)</f>
        <v>9140110</v>
      </c>
    </row>
    <row r="27" spans="1:18" s="45" customFormat="1" ht="20.100000000000001" customHeight="1" x14ac:dyDescent="0.15">
      <c r="A27" s="118"/>
      <c r="B27" s="64"/>
      <c r="C27" s="122"/>
      <c r="D27" s="60"/>
      <c r="E27" s="71" t="s">
        <v>87</v>
      </c>
      <c r="F27" s="109">
        <f>F24</f>
        <v>203113680</v>
      </c>
      <c r="G27" s="109" t="s">
        <v>48</v>
      </c>
      <c r="H27" s="109" t="s">
        <v>57</v>
      </c>
      <c r="I27" s="115">
        <v>3.5449999999999999</v>
      </c>
      <c r="J27" s="109" t="s">
        <v>53</v>
      </c>
      <c r="K27" s="109"/>
      <c r="L27" s="109"/>
      <c r="M27" s="110"/>
      <c r="N27" s="72">
        <f>ROUNDDOWN((F27*I27/100),-1)</f>
        <v>7200370</v>
      </c>
      <c r="P27" s="194">
        <f>SUM(P23:P26)</f>
        <v>153950003.09999999</v>
      </c>
    </row>
    <row r="28" spans="1:18" s="45" customFormat="1" ht="20.100000000000001" customHeight="1" x14ac:dyDescent="0.15">
      <c r="A28" s="85"/>
      <c r="B28" s="18"/>
      <c r="C28" s="58"/>
      <c r="D28" s="61"/>
      <c r="E28" s="87" t="s">
        <v>86</v>
      </c>
      <c r="F28" s="69">
        <f>N27</f>
        <v>7200370</v>
      </c>
      <c r="G28" s="69" t="s">
        <v>48</v>
      </c>
      <c r="H28" s="69" t="s">
        <v>57</v>
      </c>
      <c r="I28" s="99">
        <v>12.95</v>
      </c>
      <c r="J28" s="69" t="s">
        <v>53</v>
      </c>
      <c r="K28" s="69"/>
      <c r="L28" s="69"/>
      <c r="M28" s="75"/>
      <c r="N28" s="90">
        <f>ROUNDDOWN((F28*I28/100),-1)</f>
        <v>932440</v>
      </c>
    </row>
    <row r="29" spans="1:18" s="45" customFormat="1" ht="20.100000000000001" customHeight="1" x14ac:dyDescent="0.15">
      <c r="A29" s="27"/>
      <c r="B29" s="141"/>
      <c r="C29" s="123"/>
      <c r="D29" s="142"/>
      <c r="E29" s="76" t="s">
        <v>92</v>
      </c>
      <c r="F29" s="77">
        <f>F24</f>
        <v>203113680</v>
      </c>
      <c r="G29" s="77" t="s">
        <v>48</v>
      </c>
      <c r="H29" s="77" t="s">
        <v>57</v>
      </c>
      <c r="I29" s="143">
        <v>1.1499999999999999</v>
      </c>
      <c r="J29" s="77" t="s">
        <v>53</v>
      </c>
      <c r="K29" s="77"/>
      <c r="L29" s="77"/>
      <c r="M29" s="78"/>
      <c r="N29" s="93">
        <f>ROUNDDOWN((F29*I29/100),-1)</f>
        <v>2335800</v>
      </c>
    </row>
    <row r="30" spans="1:18" s="45" customFormat="1" ht="20.100000000000001" customHeight="1" x14ac:dyDescent="0.15">
      <c r="A30" s="118"/>
      <c r="B30" s="64"/>
      <c r="C30" s="122"/>
      <c r="D30" s="60"/>
      <c r="E30" s="71" t="s">
        <v>89</v>
      </c>
      <c r="F30" s="109">
        <f>F29</f>
        <v>203113680</v>
      </c>
      <c r="G30" s="109" t="s">
        <v>48</v>
      </c>
      <c r="H30" s="109" t="s">
        <v>57</v>
      </c>
      <c r="I30" s="140">
        <v>0.8</v>
      </c>
      <c r="J30" s="109" t="s">
        <v>53</v>
      </c>
      <c r="K30" s="109"/>
      <c r="L30" s="109"/>
      <c r="M30" s="110"/>
      <c r="N30" s="72">
        <f>ROUNDDOWN((F30*I30/100),-1)</f>
        <v>1624900</v>
      </c>
    </row>
    <row r="31" spans="1:18" s="45" customFormat="1" ht="20.100000000000001" customHeight="1" x14ac:dyDescent="0.15">
      <c r="A31" s="118"/>
      <c r="B31" s="157" t="s">
        <v>81</v>
      </c>
      <c r="C31" s="157"/>
      <c r="D31" s="20">
        <f>N31</f>
        <v>1200000</v>
      </c>
      <c r="E31" s="88" t="s">
        <v>81</v>
      </c>
      <c r="F31" s="74"/>
      <c r="G31" s="74"/>
      <c r="H31" s="74"/>
      <c r="I31" s="74"/>
      <c r="J31" s="74"/>
      <c r="K31" s="74"/>
      <c r="L31" s="74"/>
      <c r="M31" s="80"/>
      <c r="N31" s="132">
        <f>N32+N35</f>
        <v>1200000</v>
      </c>
    </row>
    <row r="32" spans="1:18" s="45" customFormat="1" ht="20.100000000000001" customHeight="1" x14ac:dyDescent="0.15">
      <c r="A32" s="118"/>
      <c r="B32" s="125"/>
      <c r="C32" s="123" t="s">
        <v>73</v>
      </c>
      <c r="D32" s="53">
        <f>N32</f>
        <v>600000</v>
      </c>
      <c r="E32" s="71" t="s">
        <v>73</v>
      </c>
      <c r="F32" s="77"/>
      <c r="G32" s="77"/>
      <c r="H32" s="77"/>
      <c r="I32" s="77"/>
      <c r="J32" s="77"/>
      <c r="K32" s="77"/>
      <c r="L32" s="109"/>
      <c r="M32" s="110"/>
      <c r="N32" s="42">
        <f>N33+N34</f>
        <v>600000</v>
      </c>
    </row>
    <row r="33" spans="1:15" s="45" customFormat="1" ht="20.100000000000001" customHeight="1" x14ac:dyDescent="0.15">
      <c r="A33" s="118"/>
      <c r="B33" s="64"/>
      <c r="C33" s="122"/>
      <c r="D33" s="54"/>
      <c r="E33" s="71" t="s">
        <v>15</v>
      </c>
      <c r="F33" s="109">
        <v>50000</v>
      </c>
      <c r="G33" s="109" t="s">
        <v>48</v>
      </c>
      <c r="H33" s="109" t="s">
        <v>57</v>
      </c>
      <c r="I33" s="109">
        <v>3</v>
      </c>
      <c r="J33" s="109" t="s">
        <v>58</v>
      </c>
      <c r="K33" s="109"/>
      <c r="L33" s="109"/>
      <c r="M33" s="110"/>
      <c r="N33" s="86">
        <f>50000*3</f>
        <v>150000</v>
      </c>
    </row>
    <row r="34" spans="1:15" s="45" customFormat="1" ht="20.100000000000001" customHeight="1" x14ac:dyDescent="0.15">
      <c r="A34" s="118"/>
      <c r="B34" s="64"/>
      <c r="C34" s="58"/>
      <c r="D34" s="19"/>
      <c r="E34" s="87" t="s">
        <v>20</v>
      </c>
      <c r="F34" s="69">
        <v>50000</v>
      </c>
      <c r="G34" s="69" t="s">
        <v>48</v>
      </c>
      <c r="H34" s="69" t="s">
        <v>57</v>
      </c>
      <c r="I34" s="69">
        <v>9</v>
      </c>
      <c r="J34" s="69" t="s">
        <v>58</v>
      </c>
      <c r="K34" s="69"/>
      <c r="L34" s="69"/>
      <c r="M34" s="75"/>
      <c r="N34" s="106">
        <f>50000*9</f>
        <v>450000</v>
      </c>
    </row>
    <row r="35" spans="1:15" s="45" customFormat="1" ht="20.100000000000001" customHeight="1" x14ac:dyDescent="0.15">
      <c r="A35" s="118"/>
      <c r="B35" s="64"/>
      <c r="C35" s="123" t="s">
        <v>40</v>
      </c>
      <c r="D35" s="53">
        <f>N35</f>
        <v>600000</v>
      </c>
      <c r="E35" s="76" t="s">
        <v>40</v>
      </c>
      <c r="F35" s="77">
        <v>60000</v>
      </c>
      <c r="G35" s="77" t="s">
        <v>48</v>
      </c>
      <c r="H35" s="77" t="s">
        <v>57</v>
      </c>
      <c r="I35" s="77">
        <v>10</v>
      </c>
      <c r="J35" s="77" t="s">
        <v>58</v>
      </c>
      <c r="K35" s="77"/>
      <c r="L35" s="77"/>
      <c r="M35" s="78"/>
      <c r="N35" s="129">
        <f>F35*I35</f>
        <v>600000</v>
      </c>
    </row>
    <row r="36" spans="1:15" s="45" customFormat="1" ht="20.100000000000001" customHeight="1" x14ac:dyDescent="0.15">
      <c r="A36" s="118"/>
      <c r="B36" s="157" t="s">
        <v>69</v>
      </c>
      <c r="C36" s="157"/>
      <c r="D36" s="20">
        <f>N36</f>
        <v>15340000</v>
      </c>
      <c r="E36" s="88" t="s">
        <v>69</v>
      </c>
      <c r="F36" s="74"/>
      <c r="G36" s="74"/>
      <c r="H36" s="74"/>
      <c r="I36" s="74"/>
      <c r="J36" s="74"/>
      <c r="K36" s="74"/>
      <c r="L36" s="74"/>
      <c r="M36" s="80"/>
      <c r="N36" s="127">
        <f>N38+N42+N50+N51+N53</f>
        <v>15340000</v>
      </c>
    </row>
    <row r="37" spans="1:15" s="45" customFormat="1" ht="20.100000000000001" customHeight="1" x14ac:dyDescent="0.15">
      <c r="A37" s="118"/>
      <c r="B37" s="68"/>
      <c r="C37" s="58" t="s">
        <v>49</v>
      </c>
      <c r="D37" s="20">
        <v>0</v>
      </c>
      <c r="E37" s="87" t="s">
        <v>49</v>
      </c>
      <c r="F37" s="74"/>
      <c r="G37" s="74" t="s">
        <v>48</v>
      </c>
      <c r="H37" s="74" t="s">
        <v>57</v>
      </c>
      <c r="I37" s="74"/>
      <c r="J37" s="74" t="s">
        <v>58</v>
      </c>
      <c r="K37" s="74"/>
      <c r="L37" s="69"/>
      <c r="M37" s="75"/>
      <c r="N37" s="105">
        <f>F37*I37</f>
        <v>0</v>
      </c>
    </row>
    <row r="38" spans="1:15" s="45" customFormat="1" ht="20.100000000000001" customHeight="1" x14ac:dyDescent="0.15">
      <c r="A38" s="118"/>
      <c r="B38" s="68"/>
      <c r="C38" s="123" t="s">
        <v>32</v>
      </c>
      <c r="D38" s="53">
        <f>N38</f>
        <v>4500000</v>
      </c>
      <c r="E38" s="76" t="s">
        <v>32</v>
      </c>
      <c r="F38" s="77"/>
      <c r="G38" s="77"/>
      <c r="H38" s="77"/>
      <c r="I38" s="77"/>
      <c r="J38" s="77"/>
      <c r="K38" s="77"/>
      <c r="L38" s="77"/>
      <c r="M38" s="78"/>
      <c r="N38" s="93">
        <f>SUM(N39:N41)</f>
        <v>4500000</v>
      </c>
    </row>
    <row r="39" spans="1:15" s="45" customFormat="1" ht="20.100000000000001" customHeight="1" x14ac:dyDescent="0.15">
      <c r="A39" s="118"/>
      <c r="B39" s="68"/>
      <c r="C39" s="122"/>
      <c r="D39" s="60"/>
      <c r="E39" s="71" t="s">
        <v>90</v>
      </c>
      <c r="F39" s="109">
        <v>100000</v>
      </c>
      <c r="G39" s="109" t="s">
        <v>48</v>
      </c>
      <c r="H39" s="109" t="s">
        <v>57</v>
      </c>
      <c r="I39" s="109">
        <v>10</v>
      </c>
      <c r="J39" s="109" t="s">
        <v>58</v>
      </c>
      <c r="K39" s="109"/>
      <c r="L39" s="109"/>
      <c r="M39" s="110"/>
      <c r="N39" s="72">
        <f>F39*I39</f>
        <v>1000000</v>
      </c>
    </row>
    <row r="40" spans="1:15" s="45" customFormat="1" ht="20.100000000000001" customHeight="1" x14ac:dyDescent="0.15">
      <c r="A40" s="118"/>
      <c r="B40" s="68"/>
      <c r="C40" s="119"/>
      <c r="D40" s="60"/>
      <c r="E40" s="71" t="s">
        <v>112</v>
      </c>
      <c r="F40" s="109">
        <v>150000</v>
      </c>
      <c r="G40" s="109" t="s">
        <v>48</v>
      </c>
      <c r="H40" s="109" t="s">
        <v>133</v>
      </c>
      <c r="I40" s="109">
        <v>10</v>
      </c>
      <c r="J40" s="109" t="s">
        <v>58</v>
      </c>
      <c r="K40" s="109"/>
      <c r="L40" s="109"/>
      <c r="M40" s="110"/>
      <c r="N40" s="72">
        <f>F40*I40</f>
        <v>1500000</v>
      </c>
    </row>
    <row r="41" spans="1:15" s="45" customFormat="1" ht="20.100000000000001" customHeight="1" x14ac:dyDescent="0.15">
      <c r="A41" s="118"/>
      <c r="B41" s="68"/>
      <c r="C41" s="119"/>
      <c r="D41" s="60"/>
      <c r="E41" s="71" t="s">
        <v>3</v>
      </c>
      <c r="F41" s="109">
        <v>200000</v>
      </c>
      <c r="G41" s="109" t="s">
        <v>48</v>
      </c>
      <c r="H41" s="109" t="s">
        <v>133</v>
      </c>
      <c r="I41" s="109">
        <v>10</v>
      </c>
      <c r="J41" s="109" t="s">
        <v>58</v>
      </c>
      <c r="K41" s="109"/>
      <c r="L41" s="109"/>
      <c r="M41" s="110"/>
      <c r="N41" s="72">
        <f>F41*I41</f>
        <v>2000000</v>
      </c>
    </row>
    <row r="42" spans="1:15" s="45" customFormat="1" ht="20.100000000000001" customHeight="1" x14ac:dyDescent="0.15">
      <c r="A42" s="118"/>
      <c r="B42" s="68"/>
      <c r="C42" s="182" t="s">
        <v>8</v>
      </c>
      <c r="D42" s="53">
        <f>N42</f>
        <v>3640000</v>
      </c>
      <c r="E42" s="76" t="s">
        <v>35</v>
      </c>
      <c r="F42" s="77"/>
      <c r="G42" s="77"/>
      <c r="H42" s="77"/>
      <c r="I42" s="77"/>
      <c r="J42" s="77"/>
      <c r="K42" s="77"/>
      <c r="L42" s="77"/>
      <c r="M42" s="78"/>
      <c r="N42" s="93">
        <f>SUM(N43:N49)</f>
        <v>3640000</v>
      </c>
    </row>
    <row r="43" spans="1:15" s="45" customFormat="1" ht="20.100000000000001" customHeight="1" x14ac:dyDescent="0.15">
      <c r="A43" s="118"/>
      <c r="B43" s="68"/>
      <c r="C43" s="183"/>
      <c r="D43" s="60"/>
      <c r="E43" s="71" t="s">
        <v>114</v>
      </c>
      <c r="F43" s="109">
        <v>120000</v>
      </c>
      <c r="G43" s="109" t="s">
        <v>48</v>
      </c>
      <c r="H43" s="109" t="s">
        <v>57</v>
      </c>
      <c r="I43" s="109">
        <v>10</v>
      </c>
      <c r="J43" s="109" t="s">
        <v>58</v>
      </c>
      <c r="K43" s="109"/>
      <c r="L43" s="109"/>
      <c r="M43" s="110"/>
      <c r="N43" s="72">
        <f t="shared" ref="N43:N49" si="0">F43*I43</f>
        <v>1200000</v>
      </c>
    </row>
    <row r="44" spans="1:15" s="45" customFormat="1" ht="20.100000000000001" customHeight="1" x14ac:dyDescent="0.15">
      <c r="A44" s="118"/>
      <c r="B44" s="68"/>
      <c r="C44" s="119"/>
      <c r="D44" s="60"/>
      <c r="E44" s="71" t="s">
        <v>115</v>
      </c>
      <c r="F44" s="109">
        <v>24000</v>
      </c>
      <c r="G44" s="109" t="s">
        <v>48</v>
      </c>
      <c r="H44" s="109" t="s">
        <v>57</v>
      </c>
      <c r="I44" s="109">
        <v>10</v>
      </c>
      <c r="J44" s="109" t="s">
        <v>58</v>
      </c>
      <c r="K44" s="109"/>
      <c r="L44" s="109"/>
      <c r="M44" s="110"/>
      <c r="N44" s="72">
        <f t="shared" si="0"/>
        <v>240000</v>
      </c>
      <c r="O44" s="45">
        <f>24000</f>
        <v>24000</v>
      </c>
    </row>
    <row r="45" spans="1:15" s="45" customFormat="1" ht="20.100000000000001" customHeight="1" x14ac:dyDescent="0.15">
      <c r="A45" s="118"/>
      <c r="B45" s="68"/>
      <c r="C45" s="119"/>
      <c r="D45" s="60"/>
      <c r="E45" s="71" t="s">
        <v>116</v>
      </c>
      <c r="F45" s="109">
        <v>48000</v>
      </c>
      <c r="G45" s="109" t="s">
        <v>48</v>
      </c>
      <c r="H45" s="109" t="s">
        <v>57</v>
      </c>
      <c r="I45" s="109">
        <v>10</v>
      </c>
      <c r="J45" s="109" t="s">
        <v>58</v>
      </c>
      <c r="K45" s="109"/>
      <c r="L45" s="109"/>
      <c r="M45" s="110"/>
      <c r="N45" s="72">
        <f t="shared" si="0"/>
        <v>480000</v>
      </c>
    </row>
    <row r="46" spans="1:15" s="45" customFormat="1" ht="20.100000000000001" customHeight="1" x14ac:dyDescent="0.15">
      <c r="A46" s="118"/>
      <c r="B46" s="68"/>
      <c r="C46" s="122"/>
      <c r="D46" s="60"/>
      <c r="E46" s="71" t="s">
        <v>117</v>
      </c>
      <c r="F46" s="109">
        <v>24000</v>
      </c>
      <c r="G46" s="109" t="s">
        <v>48</v>
      </c>
      <c r="H46" s="109" t="s">
        <v>57</v>
      </c>
      <c r="I46" s="109">
        <v>10</v>
      </c>
      <c r="J46" s="109" t="s">
        <v>58</v>
      </c>
      <c r="K46" s="109"/>
      <c r="L46" s="109"/>
      <c r="M46" s="110"/>
      <c r="N46" s="72">
        <f t="shared" si="0"/>
        <v>240000</v>
      </c>
    </row>
    <row r="47" spans="1:15" s="45" customFormat="1" ht="20.100000000000001" customHeight="1" x14ac:dyDescent="0.15">
      <c r="A47" s="118"/>
      <c r="B47" s="116"/>
      <c r="C47" s="122"/>
      <c r="D47" s="60"/>
      <c r="E47" s="71" t="s">
        <v>119</v>
      </c>
      <c r="F47" s="109">
        <v>12000</v>
      </c>
      <c r="G47" s="109" t="s">
        <v>48</v>
      </c>
      <c r="H47" s="109" t="s">
        <v>57</v>
      </c>
      <c r="I47" s="109">
        <v>10</v>
      </c>
      <c r="J47" s="109" t="s">
        <v>111</v>
      </c>
      <c r="K47" s="109"/>
      <c r="L47" s="109"/>
      <c r="M47" s="110"/>
      <c r="N47" s="72">
        <f t="shared" si="0"/>
        <v>120000</v>
      </c>
    </row>
    <row r="48" spans="1:15" s="45" customFormat="1" ht="20.100000000000001" customHeight="1" x14ac:dyDescent="0.15">
      <c r="A48" s="118"/>
      <c r="B48" s="116"/>
      <c r="C48" s="122"/>
      <c r="D48" s="60"/>
      <c r="E48" s="71" t="s">
        <v>118</v>
      </c>
      <c r="F48" s="109">
        <v>36000</v>
      </c>
      <c r="G48" s="109" t="s">
        <v>48</v>
      </c>
      <c r="H48" s="109" t="s">
        <v>57</v>
      </c>
      <c r="I48" s="109">
        <v>10</v>
      </c>
      <c r="J48" s="109" t="s">
        <v>111</v>
      </c>
      <c r="K48" s="109"/>
      <c r="L48" s="109"/>
      <c r="M48" s="110"/>
      <c r="N48" s="72">
        <f t="shared" si="0"/>
        <v>360000</v>
      </c>
    </row>
    <row r="49" spans="1:14" s="45" customFormat="1" ht="20.100000000000001" customHeight="1" x14ac:dyDescent="0.15">
      <c r="A49" s="118"/>
      <c r="B49" s="116"/>
      <c r="C49" s="122"/>
      <c r="D49" s="60"/>
      <c r="E49" s="71" t="s">
        <v>120</v>
      </c>
      <c r="F49" s="109">
        <v>1000000</v>
      </c>
      <c r="G49" s="109" t="s">
        <v>48</v>
      </c>
      <c r="H49" s="109" t="s">
        <v>57</v>
      </c>
      <c r="I49" s="109">
        <v>1</v>
      </c>
      <c r="J49" s="109" t="s">
        <v>58</v>
      </c>
      <c r="K49" s="109"/>
      <c r="L49" s="109"/>
      <c r="M49" s="110"/>
      <c r="N49" s="72">
        <f t="shared" si="0"/>
        <v>1000000</v>
      </c>
    </row>
    <row r="50" spans="1:14" s="45" customFormat="1" ht="20.100000000000001" customHeight="1" x14ac:dyDescent="0.15">
      <c r="A50" s="118"/>
      <c r="B50" s="119"/>
      <c r="C50" s="120" t="s">
        <v>39</v>
      </c>
      <c r="D50" s="20">
        <f>N50</f>
        <v>0</v>
      </c>
      <c r="E50" s="88" t="s">
        <v>39</v>
      </c>
      <c r="F50" s="74">
        <v>0</v>
      </c>
      <c r="G50" s="74" t="s">
        <v>132</v>
      </c>
      <c r="H50" s="74" t="s">
        <v>57</v>
      </c>
      <c r="I50" s="74">
        <v>0</v>
      </c>
      <c r="J50" s="74" t="s">
        <v>134</v>
      </c>
      <c r="K50" s="74"/>
      <c r="L50" s="74"/>
      <c r="M50" s="80"/>
      <c r="N50" s="128">
        <v>0</v>
      </c>
    </row>
    <row r="51" spans="1:14" s="45" customFormat="1" ht="20.100000000000001" customHeight="1" x14ac:dyDescent="0.15">
      <c r="A51" s="118"/>
      <c r="B51" s="64"/>
      <c r="C51" s="184" t="s">
        <v>65</v>
      </c>
      <c r="D51" s="54">
        <f>N51</f>
        <v>6600000</v>
      </c>
      <c r="E51" s="71" t="s">
        <v>65</v>
      </c>
      <c r="F51" s="109"/>
      <c r="G51" s="109"/>
      <c r="H51" s="109"/>
      <c r="I51" s="109"/>
      <c r="J51" s="109"/>
      <c r="K51" s="109"/>
      <c r="L51" s="109"/>
      <c r="M51" s="110"/>
      <c r="N51" s="72">
        <f>N52</f>
        <v>6600000</v>
      </c>
    </row>
    <row r="52" spans="1:14" s="45" customFormat="1" ht="20.100000000000001" customHeight="1" x14ac:dyDescent="0.15">
      <c r="A52" s="118"/>
      <c r="B52" s="64"/>
      <c r="C52" s="185"/>
      <c r="D52" s="60"/>
      <c r="E52" s="71" t="s">
        <v>113</v>
      </c>
      <c r="F52" s="109">
        <v>660000</v>
      </c>
      <c r="G52" s="109" t="s">
        <v>48</v>
      </c>
      <c r="H52" s="109" t="s">
        <v>57</v>
      </c>
      <c r="I52" s="109">
        <v>10</v>
      </c>
      <c r="J52" s="109" t="s">
        <v>58</v>
      </c>
      <c r="K52" s="109"/>
      <c r="L52" s="109"/>
      <c r="M52" s="110"/>
      <c r="N52" s="72">
        <f>F52*I52</f>
        <v>6600000</v>
      </c>
    </row>
    <row r="53" spans="1:14" s="45" customFormat="1" ht="20.100000000000001" customHeight="1" x14ac:dyDescent="0.15">
      <c r="A53" s="118"/>
      <c r="B53" s="64"/>
      <c r="C53" s="184" t="s">
        <v>75</v>
      </c>
      <c r="D53" s="53">
        <f>N53</f>
        <v>600000</v>
      </c>
      <c r="E53" s="76" t="s">
        <v>143</v>
      </c>
      <c r="F53" s="77"/>
      <c r="G53" s="77"/>
      <c r="H53" s="77"/>
      <c r="I53" s="77"/>
      <c r="J53" s="77"/>
      <c r="K53" s="77"/>
      <c r="L53" s="77"/>
      <c r="M53" s="78"/>
      <c r="N53" s="93">
        <f>N54</f>
        <v>600000</v>
      </c>
    </row>
    <row r="54" spans="1:14" s="45" customFormat="1" ht="20.100000000000001" customHeight="1" x14ac:dyDescent="0.15">
      <c r="A54" s="118"/>
      <c r="B54" s="64"/>
      <c r="C54" s="185"/>
      <c r="D54" s="19"/>
      <c r="E54" s="71" t="s">
        <v>136</v>
      </c>
      <c r="F54" s="109">
        <v>30000</v>
      </c>
      <c r="G54" s="109" t="s">
        <v>132</v>
      </c>
      <c r="H54" s="109" t="s">
        <v>57</v>
      </c>
      <c r="I54" s="109">
        <v>20</v>
      </c>
      <c r="J54" s="109" t="s">
        <v>137</v>
      </c>
      <c r="K54" s="109" t="s">
        <v>57</v>
      </c>
      <c r="L54" s="109">
        <v>1</v>
      </c>
      <c r="M54" s="110" t="s">
        <v>134</v>
      </c>
      <c r="N54" s="72">
        <f>F54*I54*L54</f>
        <v>600000</v>
      </c>
    </row>
    <row r="55" spans="1:14" s="45" customFormat="1" ht="20.100000000000001" customHeight="1" x14ac:dyDescent="0.15">
      <c r="A55" s="155" t="s">
        <v>76</v>
      </c>
      <c r="B55" s="151"/>
      <c r="C55" s="151"/>
      <c r="D55" s="65">
        <f>D56</f>
        <v>2100000</v>
      </c>
      <c r="E55" s="88" t="s">
        <v>76</v>
      </c>
      <c r="F55" s="74">
        <v>0</v>
      </c>
      <c r="G55" s="74" t="s">
        <v>48</v>
      </c>
      <c r="H55" s="74" t="s">
        <v>57</v>
      </c>
      <c r="I55" s="74">
        <v>0</v>
      </c>
      <c r="J55" s="74" t="s">
        <v>58</v>
      </c>
      <c r="K55" s="74"/>
      <c r="L55" s="74"/>
      <c r="M55" s="80"/>
      <c r="N55" s="127">
        <f t="shared" ref="N55:N60" si="1">F55*I55</f>
        <v>0</v>
      </c>
    </row>
    <row r="56" spans="1:14" s="45" customFormat="1" ht="20.100000000000001" customHeight="1" x14ac:dyDescent="0.15">
      <c r="A56" s="12"/>
      <c r="B56" s="157" t="s">
        <v>42</v>
      </c>
      <c r="C56" s="157"/>
      <c r="D56" s="20">
        <f>SUM(D57:D60)</f>
        <v>2100000</v>
      </c>
      <c r="E56" s="88"/>
      <c r="F56" s="74"/>
      <c r="G56" s="74"/>
      <c r="H56" s="74"/>
      <c r="I56" s="74"/>
      <c r="J56" s="74"/>
      <c r="K56" s="74"/>
      <c r="L56" s="74"/>
      <c r="M56" s="80"/>
      <c r="N56" s="127">
        <f t="shared" si="1"/>
        <v>0</v>
      </c>
    </row>
    <row r="57" spans="1:14" s="45" customFormat="1" ht="20.100000000000001" customHeight="1" x14ac:dyDescent="0.15">
      <c r="A57" s="27"/>
      <c r="B57" s="125"/>
      <c r="C57" s="120" t="s">
        <v>42</v>
      </c>
      <c r="D57" s="20">
        <f>N57</f>
        <v>1000000</v>
      </c>
      <c r="E57" s="88" t="s">
        <v>42</v>
      </c>
      <c r="F57" s="74">
        <v>1000000</v>
      </c>
      <c r="G57" s="74" t="s">
        <v>48</v>
      </c>
      <c r="H57" s="74" t="s">
        <v>57</v>
      </c>
      <c r="I57" s="74">
        <v>1</v>
      </c>
      <c r="J57" s="74" t="s">
        <v>58</v>
      </c>
      <c r="K57" s="74"/>
      <c r="L57" s="74"/>
      <c r="M57" s="80"/>
      <c r="N57" s="127">
        <f t="shared" si="1"/>
        <v>1000000</v>
      </c>
    </row>
    <row r="58" spans="1:14" s="45" customFormat="1" ht="20.100000000000001" customHeight="1" x14ac:dyDescent="0.15">
      <c r="A58" s="118"/>
      <c r="B58" s="64"/>
      <c r="C58" s="123" t="s">
        <v>83</v>
      </c>
      <c r="D58" s="54">
        <v>1100000</v>
      </c>
      <c r="E58" s="71"/>
      <c r="F58" s="77"/>
      <c r="G58" s="77"/>
      <c r="H58" s="77"/>
      <c r="I58" s="77"/>
      <c r="J58" s="77"/>
      <c r="K58" s="77"/>
      <c r="L58" s="109"/>
      <c r="M58" s="110"/>
      <c r="N58" s="93"/>
    </row>
    <row r="59" spans="1:14" s="45" customFormat="1" ht="20.100000000000001" customHeight="1" x14ac:dyDescent="0.15">
      <c r="A59" s="118"/>
      <c r="B59" s="64"/>
      <c r="C59" s="58"/>
      <c r="D59" s="19"/>
      <c r="E59" s="87" t="s">
        <v>17</v>
      </c>
      <c r="F59" s="69">
        <v>1100000</v>
      </c>
      <c r="G59" s="69" t="s">
        <v>48</v>
      </c>
      <c r="H59" s="69" t="s">
        <v>57</v>
      </c>
      <c r="I59" s="69">
        <v>1</v>
      </c>
      <c r="J59" s="69" t="s">
        <v>63</v>
      </c>
      <c r="K59" s="69"/>
      <c r="L59" s="69"/>
      <c r="M59" s="75"/>
      <c r="N59" s="90">
        <f t="shared" si="1"/>
        <v>1100000</v>
      </c>
    </row>
    <row r="60" spans="1:14" s="45" customFormat="1" ht="20.100000000000001" customHeight="1" x14ac:dyDescent="0.15">
      <c r="A60" s="85"/>
      <c r="B60" s="18"/>
      <c r="C60" s="58" t="s">
        <v>82</v>
      </c>
      <c r="D60" s="19">
        <v>0</v>
      </c>
      <c r="E60" s="87" t="s">
        <v>82</v>
      </c>
      <c r="F60" s="69">
        <v>0</v>
      </c>
      <c r="G60" s="69" t="s">
        <v>48</v>
      </c>
      <c r="H60" s="69" t="s">
        <v>57</v>
      </c>
      <c r="I60" s="69">
        <v>0</v>
      </c>
      <c r="J60" s="69" t="s">
        <v>63</v>
      </c>
      <c r="K60" s="69"/>
      <c r="L60" s="69"/>
      <c r="M60" s="75"/>
      <c r="N60" s="90">
        <f t="shared" si="1"/>
        <v>0</v>
      </c>
    </row>
    <row r="61" spans="1:14" s="45" customFormat="1" ht="20.100000000000001" customHeight="1" x14ac:dyDescent="0.15">
      <c r="A61" s="155" t="s">
        <v>66</v>
      </c>
      <c r="B61" s="155"/>
      <c r="C61" s="155"/>
      <c r="D61" s="65">
        <f>D62</f>
        <v>4500000</v>
      </c>
      <c r="E61" s="88"/>
      <c r="F61" s="74"/>
      <c r="G61" s="74"/>
      <c r="H61" s="74"/>
      <c r="I61" s="74"/>
      <c r="J61" s="74"/>
      <c r="K61" s="74"/>
      <c r="L61" s="74"/>
      <c r="M61" s="80"/>
      <c r="N61" s="81"/>
    </row>
    <row r="62" spans="1:14" s="45" customFormat="1" ht="20.100000000000001" customHeight="1" x14ac:dyDescent="0.15">
      <c r="A62" s="118"/>
      <c r="B62" s="183" t="s">
        <v>66</v>
      </c>
      <c r="C62" s="183"/>
      <c r="D62" s="54">
        <f>D63</f>
        <v>4500000</v>
      </c>
      <c r="E62" s="71"/>
      <c r="F62" s="77"/>
      <c r="G62" s="77"/>
      <c r="H62" s="77"/>
      <c r="I62" s="77"/>
      <c r="J62" s="77"/>
      <c r="K62" s="77"/>
      <c r="L62" s="109"/>
      <c r="M62" s="110"/>
      <c r="N62" s="79"/>
    </row>
    <row r="63" spans="1:14" s="45" customFormat="1" ht="20.100000000000001" customHeight="1" x14ac:dyDescent="0.15">
      <c r="A63" s="118"/>
      <c r="B63" s="123"/>
      <c r="C63" s="123" t="s">
        <v>72</v>
      </c>
      <c r="D63" s="53">
        <f>N63</f>
        <v>4500000</v>
      </c>
      <c r="E63" s="89" t="s">
        <v>72</v>
      </c>
      <c r="F63" s="77"/>
      <c r="G63" s="77"/>
      <c r="H63" s="77"/>
      <c r="I63" s="77"/>
      <c r="J63" s="77"/>
      <c r="K63" s="77"/>
      <c r="L63" s="77"/>
      <c r="M63" s="78"/>
      <c r="N63" s="42">
        <f>SUM(N64:N67)</f>
        <v>4500000</v>
      </c>
    </row>
    <row r="64" spans="1:14" s="45" customFormat="1" ht="20.100000000000001" customHeight="1" x14ac:dyDescent="0.15">
      <c r="A64" s="118"/>
      <c r="B64" s="122"/>
      <c r="C64" s="122"/>
      <c r="D64" s="54"/>
      <c r="E64" s="71" t="s">
        <v>121</v>
      </c>
      <c r="F64" s="109">
        <v>1000000</v>
      </c>
      <c r="G64" s="109" t="s">
        <v>48</v>
      </c>
      <c r="H64" s="109" t="s">
        <v>57</v>
      </c>
      <c r="I64" s="109">
        <v>1</v>
      </c>
      <c r="J64" s="109" t="s">
        <v>46</v>
      </c>
      <c r="K64" s="109" t="s">
        <v>57</v>
      </c>
      <c r="L64" s="109">
        <v>1</v>
      </c>
      <c r="M64" s="110" t="s">
        <v>58</v>
      </c>
      <c r="N64" s="86">
        <f>F64*I64*L64</f>
        <v>1000000</v>
      </c>
    </row>
    <row r="65" spans="1:14" s="45" customFormat="1" ht="20.100000000000001" customHeight="1" x14ac:dyDescent="0.15">
      <c r="A65" s="118"/>
      <c r="B65" s="119"/>
      <c r="C65" s="122"/>
      <c r="D65" s="54"/>
      <c r="E65" s="71" t="s">
        <v>122</v>
      </c>
      <c r="F65" s="109">
        <v>1000000</v>
      </c>
      <c r="G65" s="109" t="s">
        <v>48</v>
      </c>
      <c r="H65" s="109" t="s">
        <v>57</v>
      </c>
      <c r="I65" s="109">
        <v>2</v>
      </c>
      <c r="J65" s="109" t="s">
        <v>58</v>
      </c>
      <c r="K65" s="109"/>
      <c r="L65" s="109"/>
      <c r="M65" s="110"/>
      <c r="N65" s="86">
        <f>F65*I65</f>
        <v>2000000</v>
      </c>
    </row>
    <row r="66" spans="1:14" s="45" customFormat="1" ht="20.100000000000001" customHeight="1" x14ac:dyDescent="0.15">
      <c r="A66" s="118"/>
      <c r="B66" s="64"/>
      <c r="C66" s="122"/>
      <c r="D66" s="54"/>
      <c r="E66" s="71" t="s">
        <v>138</v>
      </c>
      <c r="F66" s="109">
        <v>50000</v>
      </c>
      <c r="G66" s="109" t="s">
        <v>132</v>
      </c>
      <c r="H66" s="109" t="s">
        <v>57</v>
      </c>
      <c r="I66" s="109">
        <v>1</v>
      </c>
      <c r="J66" s="109" t="s">
        <v>137</v>
      </c>
      <c r="K66" s="109" t="s">
        <v>57</v>
      </c>
      <c r="L66" s="109">
        <v>10</v>
      </c>
      <c r="M66" s="110" t="s">
        <v>134</v>
      </c>
      <c r="N66" s="86">
        <f>F66*I66*L66</f>
        <v>500000</v>
      </c>
    </row>
    <row r="67" spans="1:14" s="45" customFormat="1" ht="20.100000000000001" customHeight="1" x14ac:dyDescent="0.15">
      <c r="A67" s="85"/>
      <c r="B67" s="18"/>
      <c r="C67" s="58"/>
      <c r="D67" s="19"/>
      <c r="E67" s="87" t="s">
        <v>123</v>
      </c>
      <c r="F67" s="69">
        <v>500000</v>
      </c>
      <c r="G67" s="69" t="s">
        <v>48</v>
      </c>
      <c r="H67" s="69" t="s">
        <v>57</v>
      </c>
      <c r="I67" s="69">
        <v>1</v>
      </c>
      <c r="J67" s="69" t="s">
        <v>46</v>
      </c>
      <c r="K67" s="69" t="s">
        <v>57</v>
      </c>
      <c r="L67" s="69">
        <v>2</v>
      </c>
      <c r="M67" s="75" t="s">
        <v>58</v>
      </c>
      <c r="N67" s="106">
        <f t="shared" ref="N67" si="2">F67*I67*L67</f>
        <v>1000000</v>
      </c>
    </row>
    <row r="68" spans="1:14" s="45" customFormat="1" ht="20.100000000000001" customHeight="1" x14ac:dyDescent="0.15">
      <c r="A68" s="180" t="s">
        <v>44</v>
      </c>
      <c r="B68" s="180"/>
      <c r="C68" s="180"/>
      <c r="D68" s="65">
        <f>D69</f>
        <v>31810</v>
      </c>
      <c r="E68" s="88"/>
      <c r="F68" s="74"/>
      <c r="G68" s="74"/>
      <c r="H68" s="74"/>
      <c r="I68" s="74"/>
      <c r="J68" s="74"/>
      <c r="K68" s="74"/>
      <c r="L68" s="74"/>
      <c r="M68" s="80"/>
      <c r="N68" s="81"/>
    </row>
    <row r="69" spans="1:14" s="45" customFormat="1" ht="20.100000000000001" customHeight="1" x14ac:dyDescent="0.15">
      <c r="A69" s="124"/>
      <c r="B69" s="178" t="s">
        <v>44</v>
      </c>
      <c r="C69" s="156"/>
      <c r="D69" s="19">
        <f>D70</f>
        <v>31810</v>
      </c>
      <c r="E69" s="87"/>
      <c r="F69" s="69"/>
      <c r="G69" s="74"/>
      <c r="H69" s="69"/>
      <c r="I69" s="74"/>
      <c r="J69" s="74"/>
      <c r="K69" s="74"/>
      <c r="L69" s="74"/>
      <c r="M69" s="75"/>
      <c r="N69" s="81"/>
    </row>
    <row r="70" spans="1:14" s="45" customFormat="1" ht="20.100000000000001" customHeight="1" x14ac:dyDescent="0.15">
      <c r="A70" s="118"/>
      <c r="B70" s="57"/>
      <c r="C70" s="122" t="s">
        <v>44</v>
      </c>
      <c r="D70" s="54">
        <f>N71</f>
        <v>31810</v>
      </c>
      <c r="E70" s="71" t="s">
        <v>44</v>
      </c>
      <c r="F70" s="109"/>
      <c r="G70" s="77"/>
      <c r="H70" s="109"/>
      <c r="I70" s="77"/>
      <c r="J70" s="77"/>
      <c r="K70" s="77"/>
      <c r="L70" s="77"/>
      <c r="M70" s="110"/>
      <c r="N70" s="79"/>
    </row>
    <row r="71" spans="1:14" s="45" customFormat="1" ht="20.100000000000001" customHeight="1" x14ac:dyDescent="0.15">
      <c r="A71" s="85"/>
      <c r="B71" s="126"/>
      <c r="C71" s="58"/>
      <c r="D71" s="19"/>
      <c r="E71" s="87" t="s">
        <v>44</v>
      </c>
      <c r="F71" s="69">
        <v>31810</v>
      </c>
      <c r="G71" s="69" t="s">
        <v>48</v>
      </c>
      <c r="H71" s="69" t="s">
        <v>57</v>
      </c>
      <c r="I71" s="69">
        <v>1</v>
      </c>
      <c r="J71" s="69" t="s">
        <v>58</v>
      </c>
      <c r="K71" s="69"/>
      <c r="L71" s="69"/>
      <c r="M71" s="75"/>
      <c r="N71" s="106">
        <f>F71*I71</f>
        <v>31810</v>
      </c>
    </row>
    <row r="72" spans="1:14" s="45" customFormat="1" ht="20.100000000000001" customHeight="1" x14ac:dyDescent="0.15">
      <c r="A72" s="154" t="s">
        <v>31</v>
      </c>
      <c r="B72" s="176"/>
      <c r="C72" s="156"/>
      <c r="D72" s="65">
        <f>D73</f>
        <v>2500000</v>
      </c>
      <c r="E72" s="96"/>
      <c r="F72" s="97"/>
      <c r="G72" s="97"/>
      <c r="H72" s="74"/>
      <c r="I72" s="97"/>
      <c r="J72" s="97"/>
      <c r="K72" s="97"/>
      <c r="L72" s="97"/>
      <c r="M72" s="80"/>
      <c r="N72" s="81"/>
    </row>
    <row r="73" spans="1:14" s="45" customFormat="1" ht="20.100000000000001" customHeight="1" x14ac:dyDescent="0.15">
      <c r="A73" s="27"/>
      <c r="B73" s="181" t="s">
        <v>31</v>
      </c>
      <c r="C73" s="156"/>
      <c r="D73" s="20">
        <f>D74</f>
        <v>2500000</v>
      </c>
      <c r="E73" s="88"/>
      <c r="F73" s="74"/>
      <c r="G73" s="74"/>
      <c r="H73" s="74"/>
      <c r="I73" s="74"/>
      <c r="J73" s="74"/>
      <c r="K73" s="74"/>
      <c r="L73" s="74"/>
      <c r="M73" s="80"/>
      <c r="N73" s="81"/>
    </row>
    <row r="74" spans="1:14" s="45" customFormat="1" ht="20.100000000000001" customHeight="1" x14ac:dyDescent="0.15">
      <c r="A74" s="133"/>
      <c r="B74" s="134"/>
      <c r="C74" s="134" t="s">
        <v>55</v>
      </c>
      <c r="D74" s="135">
        <f>N74</f>
        <v>2500000</v>
      </c>
      <c r="E74" s="136" t="s">
        <v>55</v>
      </c>
      <c r="F74" s="137">
        <v>2500000</v>
      </c>
      <c r="G74" s="137" t="s">
        <v>48</v>
      </c>
      <c r="H74" s="112" t="s">
        <v>57</v>
      </c>
      <c r="I74" s="137"/>
      <c r="J74" s="137" t="s">
        <v>58</v>
      </c>
      <c r="K74" s="137"/>
      <c r="L74" s="137"/>
      <c r="M74" s="138"/>
      <c r="N74" s="139">
        <v>2500000</v>
      </c>
    </row>
    <row r="86" spans="15:15" x14ac:dyDescent="0.15">
      <c r="O86" s="107"/>
    </row>
  </sheetData>
  <mergeCells count="23">
    <mergeCell ref="F15:L15"/>
    <mergeCell ref="B36:C36"/>
    <mergeCell ref="A5:C5"/>
    <mergeCell ref="A6:C6"/>
    <mergeCell ref="A7:A12"/>
    <mergeCell ref="B7:C7"/>
    <mergeCell ref="B31:C31"/>
    <mergeCell ref="A1:M1"/>
    <mergeCell ref="K2:N2"/>
    <mergeCell ref="A3:C3"/>
    <mergeCell ref="D3:D4"/>
    <mergeCell ref="E3:N4"/>
    <mergeCell ref="A68:C68"/>
    <mergeCell ref="B69:C69"/>
    <mergeCell ref="A72:C72"/>
    <mergeCell ref="B73:C73"/>
    <mergeCell ref="C42:C43"/>
    <mergeCell ref="A55:C55"/>
    <mergeCell ref="B56:C56"/>
    <mergeCell ref="A61:C61"/>
    <mergeCell ref="B62:C62"/>
    <mergeCell ref="C53:C54"/>
    <mergeCell ref="C51:C52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79" firstPageNumber="5" fitToHeight="0" orientation="landscape" useFirstPageNumber="1" r:id="rId1"/>
  <headerFooter>
    <oddFooter xml:space="preserve">&amp;R&amp;"맑은 고딕,보통"&amp;9참좋은노인복지센터(2024. 12. 6.)
</oddFooter>
  </headerFooter>
  <rowBreaks count="3" manualBreakCount="3">
    <brk id="28" max="13" man="1"/>
    <brk id="56" max="13" man="1"/>
    <brk id="89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7</vt:i4>
      </vt:variant>
    </vt:vector>
  </HeadingPairs>
  <TitlesOfParts>
    <vt:vector size="12" baseType="lpstr">
      <vt:lpstr>표지</vt:lpstr>
      <vt:lpstr>예산총칙</vt:lpstr>
      <vt:lpstr>예산총괄</vt:lpstr>
      <vt:lpstr>세입예산 (참좋은방문)</vt:lpstr>
      <vt:lpstr>세출예산 (참좋은방문)</vt:lpstr>
      <vt:lpstr>'세입예산 (참좋은방문)'!Consolidate_Area</vt:lpstr>
      <vt:lpstr>'세출예산 (참좋은방문)'!Consolidate_Area</vt:lpstr>
      <vt:lpstr>예산총괄!Consolidate_Area</vt:lpstr>
      <vt:lpstr>표지!Consolidate_Area</vt:lpstr>
      <vt:lpstr>'세입예산 (참좋은방문)'!Print_Area</vt:lpstr>
      <vt:lpstr>'세출예산 (참좋은방문)'!Print_Area</vt:lpstr>
      <vt:lpstr>예산총칙!Print_Area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USER</cp:lastModifiedBy>
  <cp:revision>93</cp:revision>
  <cp:lastPrinted>2024-12-20T01:42:58Z</cp:lastPrinted>
  <dcterms:created xsi:type="dcterms:W3CDTF">2016-12-07T07:13:09Z</dcterms:created>
  <dcterms:modified xsi:type="dcterms:W3CDTF">2024-12-30T06:14:01Z</dcterms:modified>
  <cp:version>1200.0100.01</cp:version>
</cp:coreProperties>
</file>